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588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" i="2"/>
  <c r="BQ1"/>
  <c r="BL1"/>
  <c r="BG1"/>
  <c r="BB1"/>
  <c r="BA1"/>
  <c r="V1"/>
  <c r="U1"/>
  <c r="O1"/>
  <c r="N1"/>
  <c r="M1"/>
  <c r="L1"/>
  <c r="K1"/>
  <c r="J1"/>
  <c r="I1"/>
  <c r="H1"/>
  <c r="G1"/>
  <c r="F1"/>
  <c r="E1"/>
  <c r="I32" i="1" l="1"/>
  <c r="K16" l="1"/>
  <c r="K17"/>
  <c r="I36" l="1"/>
  <c r="I70" l="1"/>
  <c r="I63"/>
  <c r="I69"/>
  <c r="D4"/>
  <c r="I62"/>
  <c r="I61"/>
  <c r="I60"/>
  <c r="I59"/>
  <c r="I91"/>
  <c r="I90"/>
  <c r="I89"/>
  <c r="I88"/>
  <c r="I87"/>
  <c r="I84"/>
  <c r="I83"/>
  <c r="I82"/>
  <c r="I81"/>
  <c r="I80"/>
  <c r="I77"/>
  <c r="I76"/>
  <c r="I75"/>
  <c r="I74"/>
  <c r="I73"/>
  <c r="I68"/>
  <c r="I67"/>
  <c r="I66"/>
  <c r="I58"/>
  <c r="I72"/>
  <c r="I86"/>
  <c r="I79"/>
  <c r="I65"/>
  <c r="J77" l="1"/>
  <c r="J84"/>
  <c r="J70"/>
  <c r="J91"/>
  <c r="J63"/>
  <c r="K85"/>
  <c r="K78"/>
  <c r="K71"/>
  <c r="K64"/>
  <c r="K57"/>
  <c r="J56"/>
  <c r="K56" s="1"/>
  <c r="I54" l="1"/>
  <c r="I53"/>
  <c r="I52"/>
  <c r="I48" l="1"/>
  <c r="I47"/>
  <c r="I46"/>
  <c r="I44"/>
  <c r="I43"/>
  <c r="I42"/>
  <c r="I38"/>
  <c r="I35"/>
  <c r="I33"/>
  <c r="I31"/>
  <c r="I30"/>
  <c r="I29"/>
  <c r="J29" s="1"/>
  <c r="K29" s="1"/>
  <c r="I27"/>
  <c r="I26"/>
  <c r="I25"/>
  <c r="I24"/>
  <c r="I23"/>
  <c r="I22"/>
  <c r="J22" s="1"/>
  <c r="K22" s="1"/>
  <c r="K15"/>
  <c r="J46" l="1"/>
  <c r="K46" s="1"/>
  <c r="J47"/>
  <c r="K47" s="1"/>
  <c r="J48"/>
  <c r="K48" s="1"/>
  <c r="J19"/>
  <c r="K19" s="1"/>
  <c r="J18"/>
  <c r="K18" s="1"/>
  <c r="E8"/>
  <c r="E7"/>
  <c r="E6"/>
  <c r="D5"/>
  <c r="K26" s="1"/>
  <c r="K24" l="1"/>
  <c r="K42"/>
  <c r="K54"/>
  <c r="K52"/>
  <c r="K53"/>
  <c r="K25"/>
  <c r="K44"/>
  <c r="K38"/>
  <c r="K36"/>
  <c r="K41"/>
  <c r="K39"/>
  <c r="K43"/>
  <c r="K30"/>
  <c r="K35"/>
  <c r="K27"/>
  <c r="K34" l="1"/>
  <c r="K40"/>
  <c r="K37"/>
  <c r="K23"/>
</calcChain>
</file>

<file path=xl/sharedStrings.xml><?xml version="1.0" encoding="utf-8"?>
<sst xmlns="http://schemas.openxmlformats.org/spreadsheetml/2006/main" count="352" uniqueCount="277">
  <si>
    <t>Доля родителей, удовлетворенных качеством дошкольного образования</t>
  </si>
  <si>
    <t>Удельный вес числа зданий дошкольных образовательных организаций, требующих капитального ремонта, в общем числе зданий дошкольных образовательных организаций</t>
  </si>
  <si>
    <t>Удельный вес числа зданий дошкольных образовательных организаций, находящихся в аварийном состоянии, в общем числе зданий дошкольных образовательных организаций</t>
  </si>
  <si>
    <t>Доля педагогов, прошедших курсы повышения квалификации за последние 3 года</t>
  </si>
  <si>
    <t>Доля педагогов, имеющих высшую и первую квалификационную категорию</t>
  </si>
  <si>
    <r>
      <t xml:space="preserve">Доля педагогов, имеющих высшее </t>
    </r>
    <r>
      <rPr>
        <sz val="10"/>
        <color rgb="FF000000"/>
        <rFont val="Times New Roman"/>
        <family val="1"/>
        <charset val="204"/>
      </rPr>
      <t>образование</t>
    </r>
  </si>
  <si>
    <t>2.2.5.4</t>
  </si>
  <si>
    <t>2.2.5.3</t>
  </si>
  <si>
    <t>2.2.5.2</t>
  </si>
  <si>
    <t>2.2.5.1</t>
  </si>
  <si>
    <t>Наличие предметно-пространственной среды, доступной всем воспитанникам вне групповых помещений</t>
  </si>
  <si>
    <t>2.2.4.2</t>
  </si>
  <si>
    <t>2.2.4.1</t>
  </si>
  <si>
    <t>2.2.3.1</t>
  </si>
  <si>
    <t>Наличие условий для обучения детей-инвалидов</t>
  </si>
  <si>
    <t>Наличие логопедической службы</t>
  </si>
  <si>
    <t>Доля групп от общего числа, в которых организовано инклюзивное обучение для детей с ОВЗ</t>
  </si>
  <si>
    <t>2.2. Качество образовательного процесса</t>
  </si>
  <si>
    <t>Наличие образовательных организаций, имеющих адаптированную основную образовательную программу</t>
  </si>
  <si>
    <t>Структура и содержание ООП соответствует требованиям ФГОС ДО</t>
  </si>
  <si>
    <t>2.1.2.3</t>
  </si>
  <si>
    <t>Полный текст и краткая презентация программы размещены на сайте организации</t>
  </si>
  <si>
    <t>Наличие образовательных организаций, имеющих основную образовательную программу</t>
  </si>
  <si>
    <t>2.1. Качество образовательного содержания</t>
  </si>
  <si>
    <t>Доля детей в возрасте от 3 -7 лет, охваченных дошкольным образованием от общей численности детей данного возраста</t>
  </si>
  <si>
    <t>Доля детей в возрасте от 1,5- 3 лет, охваченных дошкольным образованием от общей численности детей данного возраста</t>
  </si>
  <si>
    <t>Доля детей в возрасте 0-1,5 лет, охваченных дошкольным образованием от общей численности детей данного возраста, желающих получить место в дошкольной образовательной организации</t>
  </si>
  <si>
    <t xml:space="preserve">Методика расчета показателей </t>
  </si>
  <si>
    <t>Алгоритм формирования (формула) показателей</t>
  </si>
  <si>
    <t>Максимальное количество баллов</t>
  </si>
  <si>
    <t>Значения показателей</t>
  </si>
  <si>
    <t>№ п/п</t>
  </si>
  <si>
    <t>Единица измерения</t>
  </si>
  <si>
    <r>
      <t>Fддо</t>
    </r>
    <r>
      <rPr>
        <sz val="8"/>
        <color rgb="FF000000"/>
        <rFont val="Times New Roman"/>
        <family val="1"/>
        <charset val="204"/>
      </rPr>
      <t>1,5-3</t>
    </r>
    <r>
      <rPr>
        <sz val="10"/>
        <color rgb="FF000000"/>
        <rFont val="Times New Roman"/>
        <family val="1"/>
        <charset val="204"/>
      </rPr>
      <t xml:space="preserve"> = Хi / Х * 100</t>
    </r>
  </si>
  <si>
    <t>Хi - численность детей в возрасте  0-1,5 лет, получающих дошкольное образование в текущем году;
Х - численность детей в возрасте  0-1,5 лет, поставленных на учет для предоставления места в текущем году</t>
  </si>
  <si>
    <t>балл</t>
  </si>
  <si>
    <t>Fддо0-1,5= Хi / Х * 100</t>
  </si>
  <si>
    <r>
      <t>Fддо</t>
    </r>
    <r>
      <rPr>
        <sz val="8"/>
        <color rgb="FF000000"/>
        <rFont val="Times New Roman"/>
        <family val="1"/>
        <charset val="204"/>
      </rPr>
      <t>3-7</t>
    </r>
    <r>
      <rPr>
        <sz val="10"/>
        <color rgb="FF000000"/>
        <rFont val="Times New Roman"/>
        <family val="1"/>
        <charset val="204"/>
      </rPr>
      <t xml:space="preserve"> = Хi / Х * 100</t>
    </r>
  </si>
  <si>
    <t>Хi - численность детей в возрасте  3-7 лет, получающих дошкольное образование в текущем году;
Х - численность детей в возрасте  3-7 лет, поставленных на учет для предоставления места в текущем году</t>
  </si>
  <si>
    <t>Хi - численность детей в возрасте  1,5-3 лет, получающих дошкольное образование в текущем году;
Х - численность детей в возрасте  1,5-3 лет, поставленных на учет для предоставления места в текущем году</t>
  </si>
  <si>
    <t xml:space="preserve">1 балл - более 5%,
0 баллов - менее 5 % </t>
  </si>
  <si>
    <t>Удельный вес численности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детьми, в общей численности детей, посещающих организации, реализующие образовательные программы дошкольного образования, присмотр и уход за детьми</t>
  </si>
  <si>
    <t>Fучд = Хчд/Хочд * 100</t>
  </si>
  <si>
    <t>Fди = Хди/Ходд * 100</t>
  </si>
  <si>
    <t>Хчд - численность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детьми;
Хочд - общая численность детей, посещающих организации, реализующие образовательные программы дошкольного образования, присмотр и уход за детьми</t>
  </si>
  <si>
    <t>Хди - численность детей иностранных граждан, посещающих организации, реализующие образовательные программы дошкольного образования, присмотр и уход за детьми;
Ходд - общая численность детей, посещающих организации, реализующие образовательные программы дошкольного образования, присмотр и уход за детьми</t>
  </si>
  <si>
    <t>2. Качество образовательной среды</t>
  </si>
  <si>
    <t xml:space="preserve">Удельный вес численности детей, посещающих группы различной
направленности, в общей численности детей, посещающих организации,
осуществляющие образовательную
деятельность по образовательным
программам дошкольного образования, присмотр и уход за детьми
</t>
  </si>
  <si>
    <t xml:space="preserve">3 балл - 80-100%
2 балла - 60-80%
1 балл - 40-60%
0 баллов - менее 40%
</t>
  </si>
  <si>
    <t>1 балл – да
0 баллов – нет; из них:</t>
  </si>
  <si>
    <t>0,25 балла – да; 0 баллов - нет</t>
  </si>
  <si>
    <t>0,25 балла – да; 
0 баллов - нет</t>
  </si>
  <si>
    <t xml:space="preserve">2.1.2.1 </t>
  </si>
  <si>
    <t xml:space="preserve">2.1.2.2. 
</t>
  </si>
  <si>
    <t>0,5 балла – да; 
0 баллов - нет</t>
  </si>
  <si>
    <t xml:space="preserve">ДОО предусмотрена
система работы с инвалидами,
предусматривающая
комплекс мер по обеспечению доступности образовательных
услуг для инвалидов (наличие необходимой документации)
</t>
  </si>
  <si>
    <t xml:space="preserve">Пространство и его оснащение соответствуют установленным в организации требованиям обеспечения  доступности
образовательных услуг для инвалидов
</t>
  </si>
  <si>
    <t>1 балл - да;
0 баллов - нет</t>
  </si>
  <si>
    <t>2.2.3.2</t>
  </si>
  <si>
    <t xml:space="preserve">0,5 баллов – да;
0 баллов – нет 
</t>
  </si>
  <si>
    <t xml:space="preserve">0,5 баллов – да;
0 баллов – нет
</t>
  </si>
  <si>
    <t>Использование информационных технологий в дошкольной организации</t>
  </si>
  <si>
    <t>1 балл – да; 
0 баллов – нет, из них:</t>
  </si>
  <si>
    <t>Наименование показателей</t>
  </si>
  <si>
    <t>1.1</t>
  </si>
  <si>
    <t>1.2</t>
  </si>
  <si>
    <t>1.3</t>
  </si>
  <si>
    <t>1.4</t>
  </si>
  <si>
    <t>1.5</t>
  </si>
  <si>
    <t>2.1.1</t>
  </si>
  <si>
    <t>2.1.2.</t>
  </si>
  <si>
    <t>2.1.3</t>
  </si>
  <si>
    <t>2.2.1</t>
  </si>
  <si>
    <t xml:space="preserve">3 балла - 50-100%
2 балла - 30-50%
1 балл - 10-30%
0 баллов - менее 10%
</t>
  </si>
  <si>
    <t>2.2.2</t>
  </si>
  <si>
    <t>2.2.3</t>
  </si>
  <si>
    <t>2.2.4</t>
  </si>
  <si>
    <t>2.2.5</t>
  </si>
  <si>
    <t>Для муниципальных координаторов</t>
  </si>
  <si>
    <t>Количество образовательных организаций, реализующих программы дошкольного образования: всего</t>
  </si>
  <si>
    <t>из них:</t>
  </si>
  <si>
    <t>муниципальных</t>
  </si>
  <si>
    <t>частных</t>
  </si>
  <si>
    <t>другое (указать)</t>
  </si>
  <si>
    <t>Оценка</t>
  </si>
  <si>
    <t>В ООП дошкольной образовательной организации учитываются
потребности, способности, интересы и инициативы
воспитанников ДОО</t>
  </si>
  <si>
    <t>количество штатных логопедов</t>
  </si>
  <si>
    <t>количество логопедических групп</t>
  </si>
  <si>
    <t>количество логопунктов</t>
  </si>
  <si>
    <t>осуществляется информационное обеспечение рабочих мест большинства сотрудников (администрации, педагогов, методистов и пр.); компьютерная техника ОО оснащена необходимым программным обеспечением</t>
  </si>
  <si>
    <t>предусмотрено систематическое использование информационных технологий в различных формах образовательной деятельности (в игре, в познавательно-исследовательской деятельности и пр.) во всех образовательных областях</t>
  </si>
  <si>
    <t>в ОО имеются отдельные  помещения для организации образовательного процесса  (музыкальный, физкультурный залы, студии, кабинеты допобразования)</t>
  </si>
  <si>
    <t>внешняя территория ОО соответствует требованиям СанПиН</t>
  </si>
  <si>
    <t>предусмотрены групповые игровые площадки и площадки общего (межгруппового)
пользования (напр., физкультурные и пр.)</t>
  </si>
  <si>
    <t>всем детям доступно (напр.,
на каждой групповой территории) различное стационарное и мобильное
оборудование (напр., лестницы, горки, туннели, мячи, скакалки, велосипеды и пр.)</t>
  </si>
  <si>
    <t>2.3. Качество образовательных условий и создание безопасных условий при организации образовательного процесса</t>
  </si>
  <si>
    <t>Комментарии (обязательные отмечены *)</t>
  </si>
  <si>
    <t>Насколько Вы удовлетворены открытостью, полнотой и доступностью о деятельности организации, размещенной на информационных стендах в помещении организации и на официальном сайте детского сада?</t>
  </si>
  <si>
    <t>Насколько Вы удовлетворены организацией и содержанием образовательного процесса в детском саду?</t>
  </si>
  <si>
    <t>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помещении; наличие и доступность питьевой воды в помещении; наличие и доступность санитарно-гигиенических помещений; удовлетворительное санитарное состояние помещений)?</t>
  </si>
  <si>
    <t>Насколько Вы удовлетворены доброжелательностью и вежливостью работников образовательной организации, обеспечивающих непосредственное оказание услуги при обращении в организацию?</t>
  </si>
  <si>
    <t>Насколько Вы удовлетворены в целом условиями оказания услуг в организации?</t>
  </si>
  <si>
    <t>средний балл по муниципалитету</t>
  </si>
  <si>
    <t>Форма управления организацией</t>
  </si>
  <si>
    <t>Полное название учредителя</t>
  </si>
  <si>
    <t>Краткое название образовательной организации</t>
  </si>
  <si>
    <t>Общее количество групп в образовательной организации</t>
  </si>
  <si>
    <t>Общее количество детей в образовательной организации</t>
  </si>
  <si>
    <t>Количество детей в возрасте 0-1,5 лет</t>
  </si>
  <si>
    <t>Количество детей в возрасте от 1,5- 3 лет</t>
  </si>
  <si>
    <t>Количество детей в возрасте от 3 -7 лет</t>
  </si>
  <si>
    <t>Количество детей иностранных граждан, посещающих ДОО (из общего числа детей посещающих образовательную организацию)</t>
  </si>
  <si>
    <t>Численность детей, посещающих группы общеразвивающей направленности</t>
  </si>
  <si>
    <t>Численность детей, посещающих группы компенсирующей направленности</t>
  </si>
  <si>
    <t>Численность детей, посещающих группы комбинированной направленности</t>
  </si>
  <si>
    <t>Численность детей, посещающих группы кратковременного пребывания</t>
  </si>
  <si>
    <t>Численность детей, посещающих группы другой направленности (указать в начале направленность, затем численность)</t>
  </si>
  <si>
    <t>Имеет ли образовательная организация основную образовательную программу</t>
  </si>
  <si>
    <t>В ООП дошкольной образовательной организации учтены потребности, способности, интересы и инициатива воспитанников ДОО</t>
  </si>
  <si>
    <t>Имеет ли образовательная организация адаптированную основную образовательную программу (АООП)</t>
  </si>
  <si>
    <t>Количество групп, в которых организовано инклюзивное обучение для детей с ОВЗ</t>
  </si>
  <si>
    <t>Имеется ли в образовательной организации логопедическая служба</t>
  </si>
  <si>
    <t>Укажите количество штатных логопедов (указывается количество ставок)</t>
  </si>
  <si>
    <t>Укажите количество логопедических групп</t>
  </si>
  <si>
    <t>Имеется ли логопункт в образовательной организации</t>
  </si>
  <si>
    <t>Укажите количество детей в логопункте</t>
  </si>
  <si>
    <t>При наличии сетевого договора укажите с кем</t>
  </si>
  <si>
    <t>ДОО предусмотрена система работы с инвалидами, предусматривающая комплекс мер по обеспечению доступности образовательных услуг для инвалидов (наличие необходимой документации)</t>
  </si>
  <si>
    <t>Количество адаптированных образовательных программ (АОП)</t>
  </si>
  <si>
    <t>Пространство и его оснащение соответствуют установленным в организации требованиям обеспечения  доступности образовательных услуг для инвалидов</t>
  </si>
  <si>
    <t>Укажите имеющееся оснащение</t>
  </si>
  <si>
    <t>В ДОО осуществляется информационное обеспечение рабочих мест большинства сотрудников (администрации, педагогов)</t>
  </si>
  <si>
    <t>Число сотрудников администрации и педагогов по штату</t>
  </si>
  <si>
    <t>Количество персональных компьютеров</t>
  </si>
  <si>
    <t>Предусмотрено систематическое использование информационных технологий в различных формах образовательной деятельности (в игре, в познавательно-исследовательской деятельности и пр.) во всех образов...</t>
  </si>
  <si>
    <t>Перечислите установленные лицензионные программы для развития детей (например, «Мерсибо»)</t>
  </si>
  <si>
    <t>В ДОО имеются отдельные помещения для организации образовательного процесса</t>
  </si>
  <si>
    <t>Укажите какие помещения</t>
  </si>
  <si>
    <t>Внешняя территория ДОО соответствует требованиям СанПиН и безопасности</t>
  </si>
  <si>
    <t>Укажите наличие мер безопасности</t>
  </si>
  <si>
    <t>Предусмотрены групповые игровые площадки и площадки общего (межгруппового) пользования</t>
  </si>
  <si>
    <t>Укажите имеющиеся площадки</t>
  </si>
  <si>
    <t>Всем детям доступно различное стационарное и мобильное оборудование</t>
  </si>
  <si>
    <t>Перечислите стационарное оборудование</t>
  </si>
  <si>
    <t>Перечислите мобильное оборудование (выносной материал)</t>
  </si>
  <si>
    <t>Общее количество педагогов</t>
  </si>
  <si>
    <t>Количество педагогов, имеющих высшее образование</t>
  </si>
  <si>
    <t>Количество педагогов, имеющих высшую и первую квалификационную категорию</t>
  </si>
  <si>
    <t>Количество педагогов, прошедших курсы повышения квалификации за последние 3 года</t>
  </si>
  <si>
    <t>Общее количество обработанных анкет</t>
  </si>
  <si>
    <t>Количество "5"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</si>
  <si>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"4"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</si>
  <si>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"3"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</si>
  <si>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"2"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</si>
  <si>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"1"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</si>
  <si>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"5" по пункту "Насколько Вы удовлетворены организацией и содержанием образовательного процесса в детском саду?"</t>
  </si>
  <si>
    <t>Количество "4" по пункту "Насколько Вы удовлетворены организацией и содержанием образовательного процесса в детском саду?"</t>
  </si>
  <si>
    <t>Количество "3" по пункту "Насколько Вы удовлетворены организацией и содержанием образовательного процесса в детском саду?"</t>
  </si>
  <si>
    <t>Количество "2" по пункту "Насколько Вы удовлетворены организацией и содержанием образовательного процесса в детском саду?"</t>
  </si>
  <si>
    <t>Количество "1" по пункту "Насколько Вы удовлетворены организацией и содержанием образовательного процесса в детском саду?"</t>
  </si>
  <si>
    <t>Количество "5"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</si>
  <si>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"4"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</si>
  <si>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"3"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</si>
  <si>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"2"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</si>
  <si>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"1"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</si>
  <si>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"5"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</si>
  <si>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"4"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</si>
  <si>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"3"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</si>
  <si>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"2"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</si>
  <si>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"1"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</si>
  <si>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"5" по пункту "Насколько Вы удовлетворены в целом условиями оказания услуг в организации?"</t>
  </si>
  <si>
    <t>Количество "4" по пункту "Насколько Вы удовлетворены в целом условиями оказания услуг в организации?"</t>
  </si>
  <si>
    <t>Количество "3" по пункту "Насколько Вы удовлетворены в целом условиями оказания услуг в организации?"</t>
  </si>
  <si>
    <t>Количество "2" по пункту "Насколько Вы удовлетворены в целом условиями оказания услуг в организации?"</t>
  </si>
  <si>
    <t>Количество "1" по пункту "Насколько Вы удовлетворены в целом условиями оказания услуг в организации?"</t>
  </si>
  <si>
    <t>Муниципальная</t>
  </si>
  <si>
    <t>Да</t>
  </si>
  <si>
    <t>Нет</t>
  </si>
  <si>
    <t>Песочницы закрываются крышками;Территория огорожена по периметру полностью;Наличие охраны;Наличие видеонаблюдения по периметру территории;Свободный доступ на территорию отсутствует;Наличие кнопки вызова у калитки;</t>
  </si>
  <si>
    <t>Муниципалитет</t>
  </si>
  <si>
    <t>Общая численность детей в возрасте 0-1,5 лет, желающих получить место в дошкольной образовательной организации</t>
  </si>
  <si>
    <t>Общая численность детей в возрасте 1,5-3 лет, желающих получить место в дошкольной образовательной организации</t>
  </si>
  <si>
    <t>Общая численность детей в возрасте 3-7 лет, желающих получить место в дошкольной образовательной организации</t>
  </si>
  <si>
    <t>Проценты</t>
  </si>
  <si>
    <r>
      <t xml:space="preserve">3 балла </t>
    </r>
    <r>
      <rPr>
        <b/>
        <sz val="10"/>
        <rFont val="Times New Roman"/>
        <family val="1"/>
        <charset val="204"/>
      </rPr>
      <t xml:space="preserve">- </t>
    </r>
    <r>
      <rPr>
        <sz val="10"/>
        <rFont val="Times New Roman"/>
        <family val="1"/>
        <charset val="204"/>
      </rPr>
      <t>80-100%
2 балла - 60-80%
1 балл. - 40-60%
0 баллов - менее 40%</t>
    </r>
  </si>
  <si>
    <r>
      <t xml:space="preserve">1 балл </t>
    </r>
    <r>
      <rPr>
        <b/>
        <sz val="10"/>
        <rFont val="Times New Roman"/>
        <family val="1"/>
        <charset val="204"/>
      </rPr>
      <t xml:space="preserve">- </t>
    </r>
    <r>
      <rPr>
        <sz val="10"/>
        <rFont val="Times New Roman"/>
        <family val="1"/>
        <charset val="204"/>
      </rPr>
      <t>100%
0 баллов – менее 100%</t>
    </r>
  </si>
  <si>
    <r>
      <t xml:space="preserve">3 балла </t>
    </r>
    <r>
      <rPr>
        <b/>
        <sz val="10"/>
        <rFont val="Times New Roman"/>
        <family val="1"/>
        <charset val="204"/>
      </rPr>
      <t xml:space="preserve">- </t>
    </r>
    <r>
      <rPr>
        <sz val="10"/>
        <rFont val="Times New Roman"/>
        <family val="1"/>
        <charset val="204"/>
      </rPr>
      <t>0%
2 балла - 0-10%
1 балл - 10-15%
0 баллов - более 15%</t>
    </r>
  </si>
  <si>
    <t>5 баллов - 100%
4 балла - 90-100%
3 балла - 80-90%
2 балла - 70-80%
1 балл - 60-70%
0 баллов - менее 50%</t>
  </si>
  <si>
    <t>Наличие плана повышения качества образования в ДОО и корректировка его по результатам ВМКДО.</t>
  </si>
  <si>
    <t>Наличие положения о системе внутренней оценки качества образования и размещение его на  официальном сайте организации.</t>
  </si>
  <si>
    <t>Наличие актуальной программы развития и размещение ее на официальном сайте организации.</t>
  </si>
  <si>
    <t>3. Управление и развитие организации</t>
  </si>
  <si>
    <t>Управление качеством в ДОО: наличие плана повышения качества образования в ДОО и корректировка его по результатам ВМКДО</t>
  </si>
  <si>
    <t>Программа развития ДОО: наличие актуальной программы развития и размещение ее на официальном сайте организации</t>
  </si>
  <si>
    <t>Внутренняя система оценки качества образования: наличие положения о системе внутренней оценки качества образования и размещение его на официальном сайте организации</t>
  </si>
  <si>
    <t>1 балл – да; 
0,5 балла – да, но без корректировки; 
0 баллов - нет</t>
  </si>
  <si>
    <t xml:space="preserve">1 балл – да; 
0 баллов - нет </t>
  </si>
  <si>
    <t xml:space="preserve">1 балл – да; 
0 баллов -нет </t>
  </si>
  <si>
    <t>4. Удовлетворенность родителей (законных представителей) качеством дошкольного образования</t>
  </si>
  <si>
    <t>4.1.</t>
  </si>
  <si>
    <t>4.2.</t>
  </si>
  <si>
    <t>4.4.</t>
  </si>
  <si>
    <t>4.5.</t>
  </si>
  <si>
    <t>4.3.</t>
  </si>
  <si>
    <t>Общее количество</t>
  </si>
  <si>
    <t>2 балла - 100%
1 балл - 50-99%
0 баллов - менее 50%</t>
  </si>
  <si>
    <t xml:space="preserve">3 балла -более 0,5%, 
2 балла - 0,2-0,5%, 
1 балл - 0,1-0,2%,
0 баллов - менее 0,1%  </t>
  </si>
  <si>
    <t>Доля детей иностранных граждан от общего количества детей, охваченных дошкольным образованием</t>
  </si>
  <si>
    <t>Музыкальный зал;Физкультурный зал;</t>
  </si>
  <si>
    <t>Пандус;</t>
  </si>
  <si>
    <t>Песочницы закрываются крышками;Территория огорожена по периметру полностью;Наличие видеонаблюдения по периметру территории;Свободный доступ на территорию отсутствует;</t>
  </si>
  <si>
    <t>-</t>
  </si>
  <si>
    <t>Озёрский городской округ</t>
  </si>
  <si>
    <t>Муниципальное автономное дошкольное образовательное учреждение "Детский сад №4 поселка Мальцево Озерский район Калининградской области"</t>
  </si>
  <si>
    <t>МАДОУ Детский сад №4</t>
  </si>
  <si>
    <t>Маркеры для слабовидящих;</t>
  </si>
  <si>
    <t>мячи, скакалки, машины, ведерки, лопатки, формы для песка, ракетки, обручи.</t>
  </si>
  <si>
    <t>Муниципальное автономное общеобразовательное учреждение «Новостроевская средняя общеобразовательная школа»</t>
  </si>
  <si>
    <t>Новостроевская средняя школа</t>
  </si>
  <si>
    <t>Беседки, игровые комплексы, горки, песочницы, турник, домики игровые, качалки, качели.</t>
  </si>
  <si>
    <t>Велосипеды, тачки, песочные наборы, лопатки и грабли, воронки, веники, лейки, машины, сачки, спортинвентарь (обручи, кегли, скакалки, мячи).</t>
  </si>
  <si>
    <t>Администрация Муниципального образования «Озерский муниципальный округ Калининградской области</t>
  </si>
  <si>
    <t>МАДОУ детский сад №3</t>
  </si>
  <si>
    <t>Структурное подразделение ОЦДиК</t>
  </si>
  <si>
    <t>Качели, качалки, футбольные ворота, инвентарь для игр в песке, мячи, кегли, обручи</t>
  </si>
  <si>
    <t>*В Озерском мунинипальном округе ликвидирована очереность  в возрасте от 1,5- 3 лет. Все дети обеспечены местами в дошкольные учреждения. Актуального спроса нет.</t>
  </si>
  <si>
    <t>*В Озерском мунинипальном округе ликвидирована очереность  в возрасте от 3-7- 3 лет. Все дети обеспечены местами в дошкольные учреждения. Актуального спроса нет.</t>
  </si>
  <si>
    <t xml:space="preserve">* Частных образовательных организаций,осуществляющих образовательную деятельность по образовательным программам дошкольного образования, присмотр и уход за детьми в Озерском муниципальном округе -нет </t>
  </si>
  <si>
    <t>*Дети иностранных граждан не посещают ни  одно из образовательных учреждений.По мере поступления таких категорий - готовы принять в любое ДОУ.</t>
  </si>
  <si>
    <t>да</t>
  </si>
  <si>
    <t>Музыкальный зал;Физкультурный зал;комната старины 2 шт, методический кабинет</t>
  </si>
  <si>
    <t>Музыкальный зал, экологическая комната</t>
  </si>
  <si>
    <t>Территория огорожена по периметру полностью;Наличие видеонаблюдения по периметру территории;Свободный доступ на территорию отсутствует;Песочницы закрываются крышками;наличие замков на калитках, кнопки вызова</t>
  </si>
  <si>
    <t>комната экологии</t>
  </si>
  <si>
    <t>комнаты русской старины, метод кабинет</t>
  </si>
  <si>
    <t xml:space="preserve">Комната русской старины; мини- музей русского творчества </t>
  </si>
  <si>
    <t>*Инклюзивное обучение детей с ОВЗ организовано на базе трех ДОУ, дети -инвалиды и дети с ОВЗ алдаптированы в общеразвивающие группы. Организована развивающая среда для воспитанников с ОВЗ</t>
  </si>
  <si>
    <t>В ООП всех дошкольных образовательных организаций учитываются потребности, способности, интересы и инициативы воспитанников ДОО</t>
  </si>
  <si>
    <t>Структура и содержание ООПдошкольных организаций  соответствует требованиям ФГОС ДО и ФОП ДО</t>
  </si>
  <si>
    <t>Все ДОУ имеют имеют полный текст и краткую презентацию программы , которые размещены на сайте организаций</t>
  </si>
  <si>
    <t xml:space="preserve">МАДОУ детский сад №3 реализует адаптированную основную
общеобразовательную программу
дошкольного образования детей с
задержкой психического развития </t>
  </si>
  <si>
    <t>*В МАДОУ детский сад №3 организован логопункт, в котором занимаются  10 воспитанников , Новостроевской средней школе в дошкольном отделении имеется 0, 25 ставки логопеда.</t>
  </si>
  <si>
    <t>Логопедических групп в Озерском муниципальном округе - нет</t>
  </si>
  <si>
    <t>С целью оказания логопедической помощи воспитанникам, имеющим нарушения в развитии устной речи, которые мешают им усваивать общеобразовательные программы, в Озерском округе созданы 3 логопедических пункта: 1- в МАДОУ детский сад №3, 2- в МАДОУ "Д/с №1 "Солнышко" г. Озерска.</t>
  </si>
  <si>
    <t>Во всех ДОО имеются инструкции по работе с детьми -инвалидами и ОВЗ, проводятся инструктажи  с сотрудниками,разработаны паспорта доступности объекта.</t>
  </si>
  <si>
    <t>*В ДОО предусмотрена
система работы с инвалидами,
предусматривающая
комплекс мер по обеспечению доступности образовательных
услуг для инвалидов (во всех ДОО имеются  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фоне, пандус в Новостроевской средней школе, на сайтах образовательных организаций имеется версия сайта для слабовидящих.</t>
  </si>
  <si>
    <t>Пространство и его оснащение соответствуют установленным в организации требованиям обеспечения  доступности
образовательных услуг для инвалидов:   используются специальные образовательные программы и методы обучения и воспитания,
специальные   учебные пособия идидактические материалы,проведятся  групповые и индивидуальные коррекционные занятия.
Частично обеспечен доступ в здания организаций, осуществляющих образовательную деятельность, и другие условия, без которых невозможно или затруднено освоение образовательных программ обучающимися с ограниченными возможностями здоровья</t>
  </si>
  <si>
    <t>"Учимся говорить правильно","Дошкольное развитие"</t>
  </si>
  <si>
    <t>Во всех ОО имеются отдельные  помещения для организации образовательного процесса  (музыкальный, физкультурный залы,   комнаты русской старины для допобразования,экологическая комната )</t>
  </si>
  <si>
    <t>Горка, качалка, качель, карусель, физкультурное оборудование</t>
  </si>
  <si>
    <t>Качели, качалки, горки, лестницы, балансиры, бревно</t>
  </si>
  <si>
    <t>Всем воспитанникам доступно в рмках групповой площадки различное стационарное и мобильное
оборудование:   лестницы, горки, туннели, мячи, скакалки, велосипеды  игровые комплексы, рукоходы, балансиры, качели, качалки, карусели, гимнастическое бревно,песочницы,обручи.</t>
  </si>
  <si>
    <t>*Из 12 воспитателей -4 имеют высшее образование, что составляет 33,3%.Руководителям необходимо мотивировать педагогов для повышения своих компетенций через высшую школу образования.</t>
  </si>
  <si>
    <t>*В муниципалоном округе нет зданий в аварийном состоянии.Это говорит о том, что условия образовательной деятельности для воспитанников в дошкольных учреждениях систематически улучшаются: в 2022 году капитально отремонтирован МАДОУ детский сад №3,2023 год - капитально отремонтирован фасад дошкольного отделения Новостроевской средней школы, в рамках создания новых мест капитально отремонтирован МАДОУ детский сад №4 (2010 год).</t>
  </si>
  <si>
    <t>В муниципалоном округе нет зданий дошкольных учреждений, требующих капитального ремонта. Стараемся ежегодно участвовать в конкурсах на улучшение условий образовательной деятельности, составлять сметы с тем, чтобы проводить ресмонты, приобретать недостающее оснащение для образовательного процесса и обеспечения безопасных условий воспитанников в ДОУ.</t>
  </si>
  <si>
    <t>Во всех ДОУ проводится внутрення система оценки качества образования, разработаны Положения о внутренней оценке качества дошкольного образования, которые размещены на официальном сайте образовательной организации.</t>
  </si>
  <si>
    <t>Во всх ДОУ имеется  актуальная программа развития, которая  размещена   на официальном сайте организации.</t>
  </si>
  <si>
    <t xml:space="preserve">*Результативность работы образовательных учреждений подтверждается
высокой оценкой родителей, удовлетворенных качеством услуг ДОУ.Доля лиц, полностью удовлетворенных качеством предоставляемых
образовательных услуг от
числа опрошенных   респондентов составляет (100%).
</t>
  </si>
  <si>
    <t xml:space="preserve"> </t>
  </si>
  <si>
    <t>97,8% родителей удовлетворены открытостью, полнотой и доступностью о деятельности организации, размещенной на информационных стендах в помещении организации и на официальном сайте детского сада. Для улучшения этого показателя  необходимы следующие мероприятия:                  -проводить целенаправленную и системную работу по привлечению активных пользователей сайта образовательного учреждения, способствовать воспитанию информационной культуры  родителей.      -усовершенствовать обратную связь для своевременного реагирования на жалобы и предложения потребителей образовательных услуг.</t>
  </si>
  <si>
    <t xml:space="preserve">98% родителей удовлетворены организацией и содержанием образовательного процесса в детском саду. Для улучшения работы по данному критерию необходимо и дальше:   1. Создавать комфортные условия получения образовательных услуг  и развивать материально-техническую базу учреждения.
2. Продолжить системную деятельность по созданию благоприятных условий для
раскрытия  профессионализма и    работников  
образовательного   учреждения. 3.Организовать проведение различных мероприятий, направленных на повышение знаний воспитанников
 при использовании электронных ресурсов в образовательной деятельности.    
               </t>
  </si>
  <si>
    <t xml:space="preserve">96.6% родителей удовлетворены комфортностью условий предоставления услуг в организации. Для улучшения данного показателя необходимо создать комфортную зону ожидания в каждом ДОУ.Постоянно работать над обеспечением комфотных  условий:
- созданием понятной навигацииы ДОУ, доступности питьевой воды для воспитанников,доступност санитарн- гигиенических помещений, поддерживание   санитарного состояния помещений ДОУ.             
- обучение работников оказанию первой неотложной помощи;
- строгое соблюдение работниками санитарных норм и правил, правил охраны труда, пожарной и антитеррористической безопасности;
- периодические медицинские осмотры работников учреждения.
</t>
  </si>
  <si>
    <t xml:space="preserve">99,2% удовлетворены доброжелательностью и вежливостью работников образовательной организации, что подтверждает высокий уровень доброжелательности и вежливости персонала по отношению к
потребителям образовательных услуг.
  Высокий потенциал работников образовательных учреждений.
</t>
  </si>
  <si>
    <t>97,4 % родителей удовлетворены в целом условиями оказания услуг в организации. Для улучшения показателя плпнируем Точки роста: создание доступной среды;
– организацию работы логопедической, психологической   помощи;
– проведение работы, направленной на   сохранение и укрепление здоровья
воспитанников.</t>
  </si>
  <si>
    <t>Все ДОУ имеют имеют основную образовательную программу, в соответствии с ФОП ДО  и ФГОС ДО.</t>
  </si>
  <si>
    <t>В Озерском мунинипальном округе нет очерености  в возрасте от 0 до 1,5года. Все дети обеспечены местами в дошкольные учреждения. Актуального спроса нет</t>
  </si>
  <si>
    <t xml:space="preserve">*100% детей посещают группы группы общеразвивающей  направленности. Имеется логопедический пункт в МАДОУ детский сад №3, где обучаются 10 воспитанников.  </t>
  </si>
  <si>
    <t xml:space="preserve">Общее количество штатных единиц логопеда 1,25 в двух дошкольных учреждениях </t>
  </si>
  <si>
    <t>* Во всех ДОУ  применяются информационно-коммуникационные технологии в образовательном процессе, что  позволяет повысить качество обучения.В двух ДОУ на систематической основе по всем направлениям развития. В ДОУ имеется достаточное количество компьютеров, для использования в образовательной деятельности и работе административного  персонала. В МАДОУ детский сад №3 и№4 в образовыательной деятельности   используюся планшеты.</t>
  </si>
  <si>
    <t>Во всх ДОУ осуществляется информационное обеспечение рабочих мест сотрудников: (администрации, педагогов)компьютерная техника ОО оснащена необходимым программным обеспечением.</t>
  </si>
  <si>
    <t>Во всех ДОУ предусмотрено систематическое использование информационных технологий в различных формах образовательной деятельности (в игре, в познавательно-исследовательской деятельности и пр.)  ИКТ используются как для образовательной деятелности, так и работы с родителями, самообразования. Позволяет увеличить объм познавательного материала,экономит время педагога и  ребенка.</t>
  </si>
  <si>
    <t xml:space="preserve">Предметно- пространственная среда в ДОО доступна  в полной мере  всем воспитанникам вне группы, в помещениях музыкального и фмзкультурного залов, мумини-музеях, экологических комнатах, комнатах психологической разгрузки, на игровых площадках, в логопунктах, кабинетах доп образования. Необходимо систематически  обновлять предметно- пространственную     среду вне группы в   соответствии с  требованиями ФГОС  ДО.  </t>
  </si>
  <si>
    <t xml:space="preserve">Внешняя территория всех ДОУ  соответствует требованиям СанПиН.Для каждой группы вДОУ имеется уличная групповая площадка, теневой навес для защиты детей от солнца и осадков.Ежегодно, в весенний период, на игровых площадках проводится полная смена песка. Песочницы в отсутствие детей   закрываются крышками во избежание  загрязнения песка.  Территория площадок  по периметру  ограждена забором и  зелеными  насаждениями. </t>
  </si>
  <si>
    <t>во всх ДОУ имеются игровые площадки для общего пользования:физкультурная зона, игровая спортивная зона, зона для экологических наблюдений.</t>
  </si>
  <si>
    <t>*8 педагогов из 12 имеют высшую и первую квалификационные категории, что составляет 66,7 %, это  говорит о  высоком профессионализме педагогов. Но вместе с тем, педагогам без категории, необходимо участвовать в методических объединениях, передавать свой опыт на муниципальном уровне, участвовать в конкурсах педагогического мастерства, стремиться к повышению своего   уровня квалификации.</t>
  </si>
  <si>
    <r>
      <t>*Курсы повышения квалификации прошли 12 педагогов из 12, что составляет 100 % и продолжают повышать свою квалификационную подготовку по образовательной деятельности, а также КП по темам: "Работа с детьми с ОВЗ", "Оказание первой помощи", "Инновационная деятельность в дополнительном образовании", все педагоги прошли КП</t>
    </r>
    <r>
      <rPr>
        <b/>
        <sz val="10"/>
        <rFont val="Times New Roman"/>
        <family val="1"/>
        <charset val="204"/>
      </rPr>
      <t xml:space="preserve">          по   переходу на ООП  ДО</t>
    </r>
    <r>
      <rPr>
        <sz val="10"/>
        <rFont val="Times New Roman"/>
        <family val="1"/>
        <charset val="204"/>
      </rPr>
      <t xml:space="preserve"> в  соответствии с  </t>
    </r>
    <r>
      <rPr>
        <b/>
        <sz val="10"/>
        <rFont val="Times New Roman"/>
        <family val="1"/>
        <charset val="204"/>
      </rPr>
      <t>ФОП ДО</t>
    </r>
  </si>
  <si>
    <t>Во всех ДОУ имются планы повышения качества образования, которые корректируются  в соответствии с результатми прохождения ВМКДО,  разработаны на основе анализа проблемных направлений деятельности и способов их решения, координации взаимодействия всех заинтересованных сторон учреждения на основе внутреннего мониторинга качества  дошкольного образования и  направлены  на  улучшение качества  дошкольного  образования и  эффективности работы  ДОУс учетом  достигнутого уровня и  потенциала развития  ДОУ.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</si>
</sst>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0"/>
      <name val="Calibri"/>
      <family val="2"/>
      <scheme val="minor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9" fontId="1" fillId="0" borderId="5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0" fillId="4" borderId="11" xfId="0" applyNumberFormat="1" applyFont="1" applyFill="1" applyBorder="1"/>
    <xf numFmtId="0" fontId="0" fillId="4" borderId="11" xfId="0" quotePrefix="1" applyNumberFormat="1" applyFont="1" applyFill="1" applyBorder="1"/>
    <xf numFmtId="0" fontId="0" fillId="4" borderId="12" xfId="0" quotePrefix="1" applyNumberFormat="1" applyFont="1" applyFill="1" applyBorder="1"/>
    <xf numFmtId="0" fontId="0" fillId="0" borderId="11" xfId="0" applyNumberFormat="1" applyFont="1" applyBorder="1"/>
    <xf numFmtId="0" fontId="0" fillId="0" borderId="11" xfId="0" quotePrefix="1" applyNumberFormat="1" applyFont="1" applyBorder="1"/>
    <xf numFmtId="0" fontId="0" fillId="0" borderId="12" xfId="0" quotePrefix="1" applyNumberFormat="1" applyFont="1" applyBorder="1"/>
    <xf numFmtId="0" fontId="6" fillId="3" borderId="11" xfId="0" applyNumberFormat="1" applyFont="1" applyFill="1" applyBorder="1" applyAlignment="1">
      <alignment textRotation="90" wrapText="1"/>
    </xf>
    <xf numFmtId="0" fontId="6" fillId="3" borderId="12" xfId="0" applyNumberFormat="1" applyFont="1" applyFill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1" xfId="0" applyNumberFormat="1" applyBorder="1"/>
    <xf numFmtId="0" fontId="0" fillId="4" borderId="11" xfId="0" applyNumberForma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topLeftCell="E1" zoomScale="106" zoomScaleNormal="106" workbookViewId="0">
      <pane ySplit="1" topLeftCell="A87" activePane="bottomLeft" state="frozen"/>
      <selection pane="bottomLeft" activeCell="N52" sqref="N52"/>
    </sheetView>
  </sheetViews>
  <sheetFormatPr defaultColWidth="9.109375" defaultRowHeight="13.2"/>
  <cols>
    <col min="1" max="2" width="6.33203125" style="1" customWidth="1"/>
    <col min="3" max="3" width="40.33203125" style="1" customWidth="1"/>
    <col min="4" max="4" width="17.33203125" style="1" customWidth="1"/>
    <col min="5" max="5" width="14.44140625" style="1" customWidth="1"/>
    <col min="6" max="6" width="10.33203125" style="1" customWidth="1"/>
    <col min="7" max="7" width="24" style="1" customWidth="1"/>
    <col min="8" max="8" width="44.109375" style="1" customWidth="1"/>
    <col min="9" max="9" width="18.6640625" style="1" customWidth="1"/>
    <col min="10" max="10" width="27" style="1" customWidth="1"/>
    <col min="11" max="11" width="21.5546875" style="1" customWidth="1"/>
    <col min="12" max="12" width="20.88671875" style="1" customWidth="1"/>
    <col min="13" max="16384" width="9.109375" style="1"/>
  </cols>
  <sheetData>
    <row r="1" spans="1:12" ht="175.2" customHeight="1"/>
    <row r="2" spans="1:12">
      <c r="C2" s="43" t="s">
        <v>78</v>
      </c>
    </row>
    <row r="3" spans="1:12">
      <c r="C3" s="23"/>
    </row>
    <row r="4" spans="1:12">
      <c r="C4" s="24" t="s">
        <v>179</v>
      </c>
      <c r="D4" s="41" t="str">
        <f>Лист2!A3</f>
        <v>Озёрский городской округ</v>
      </c>
    </row>
    <row r="5" spans="1:12" ht="39.6">
      <c r="C5" s="24" t="s">
        <v>79</v>
      </c>
      <c r="D5" s="40">
        <f>COUNTA(Лист2!D3:D208)</f>
        <v>3</v>
      </c>
    </row>
    <row r="6" spans="1:12">
      <c r="C6" s="24" t="s">
        <v>80</v>
      </c>
      <c r="D6" s="23" t="s">
        <v>81</v>
      </c>
      <c r="E6" s="42">
        <f>COUNTIF(Лист2!$B$3:$B$208,"Муниципальная")</f>
        <v>3</v>
      </c>
    </row>
    <row r="7" spans="1:12">
      <c r="C7" s="24"/>
      <c r="D7" s="23" t="s">
        <v>82</v>
      </c>
      <c r="E7" s="42">
        <f>COUNTIF(Лист2!$B$3:$B$208,"Частная")</f>
        <v>0</v>
      </c>
    </row>
    <row r="8" spans="1:12">
      <c r="C8" s="23"/>
      <c r="D8" s="23" t="s">
        <v>83</v>
      </c>
      <c r="E8" s="42">
        <f>COUNTIF(Лист2!$B$3:$B$208,"Другое")</f>
        <v>0</v>
      </c>
    </row>
    <row r="9" spans="1:12" ht="13.8" thickBot="1">
      <c r="C9" s="23"/>
      <c r="D9" s="23"/>
      <c r="E9" s="42"/>
    </row>
    <row r="10" spans="1:12" ht="40.200000000000003" thickBot="1">
      <c r="C10" s="55" t="s">
        <v>180</v>
      </c>
      <c r="D10" s="71">
        <v>0</v>
      </c>
      <c r="E10" s="42"/>
    </row>
    <row r="11" spans="1:12" ht="40.200000000000003" thickBot="1">
      <c r="C11" s="55" t="s">
        <v>181</v>
      </c>
      <c r="D11" s="71">
        <v>0</v>
      </c>
      <c r="E11" s="42"/>
    </row>
    <row r="12" spans="1:12" ht="40.200000000000003" thickBot="1">
      <c r="C12" s="55" t="s">
        <v>182</v>
      </c>
      <c r="D12" s="71">
        <v>0</v>
      </c>
      <c r="E12" s="42"/>
    </row>
    <row r="13" spans="1:12">
      <c r="C13" s="23"/>
    </row>
    <row r="14" spans="1:12" s="58" customFormat="1" ht="39.6">
      <c r="A14" s="56" t="s">
        <v>31</v>
      </c>
      <c r="B14" s="108" t="s">
        <v>63</v>
      </c>
      <c r="C14" s="109"/>
      <c r="D14" s="56" t="s">
        <v>30</v>
      </c>
      <c r="E14" s="56" t="s">
        <v>29</v>
      </c>
      <c r="F14" s="56" t="s">
        <v>32</v>
      </c>
      <c r="G14" s="56" t="s">
        <v>28</v>
      </c>
      <c r="H14" s="44" t="s">
        <v>27</v>
      </c>
      <c r="I14" s="44"/>
      <c r="J14" s="59" t="s">
        <v>183</v>
      </c>
      <c r="K14" s="59" t="s">
        <v>84</v>
      </c>
      <c r="L14" s="57" t="s">
        <v>96</v>
      </c>
    </row>
    <row r="15" spans="1:12" ht="108" customHeight="1">
      <c r="A15" s="15" t="s">
        <v>64</v>
      </c>
      <c r="B15" s="106" t="s">
        <v>26</v>
      </c>
      <c r="C15" s="107"/>
      <c r="D15" s="8" t="s">
        <v>205</v>
      </c>
      <c r="E15" s="12">
        <v>2</v>
      </c>
      <c r="F15" s="12" t="s">
        <v>35</v>
      </c>
      <c r="G15" s="5" t="s">
        <v>36</v>
      </c>
      <c r="H15" s="13" t="s">
        <v>34</v>
      </c>
      <c r="I15" s="70">
        <v>4</v>
      </c>
      <c r="J15" s="72">
        <v>100</v>
      </c>
      <c r="K15" s="73">
        <f>IF(I15="",0,IF(J15=100,2,IF(J15&gt;49,1,0)))</f>
        <v>2</v>
      </c>
      <c r="L15" s="6" t="s">
        <v>265</v>
      </c>
    </row>
    <row r="16" spans="1:12" ht="118.8">
      <c r="A16" s="15" t="s">
        <v>65</v>
      </c>
      <c r="B16" s="106" t="s">
        <v>25</v>
      </c>
      <c r="C16" s="107"/>
      <c r="D16" s="8" t="s">
        <v>205</v>
      </c>
      <c r="E16" s="12">
        <v>2</v>
      </c>
      <c r="F16" s="12" t="s">
        <v>35</v>
      </c>
      <c r="G16" s="5" t="s">
        <v>33</v>
      </c>
      <c r="H16" s="13" t="s">
        <v>39</v>
      </c>
      <c r="I16" s="44">
        <v>29</v>
      </c>
      <c r="J16" s="72">
        <v>100</v>
      </c>
      <c r="K16" s="68">
        <f t="shared" ref="K16:K17" si="0">IF(I16="",0,IF(J16=100,2,IF(J16&gt;49,1,0)))</f>
        <v>2</v>
      </c>
      <c r="L16" s="6" t="s">
        <v>225</v>
      </c>
    </row>
    <row r="17" spans="1:12" ht="118.8">
      <c r="A17" s="15" t="s">
        <v>66</v>
      </c>
      <c r="B17" s="106" t="s">
        <v>24</v>
      </c>
      <c r="C17" s="107"/>
      <c r="D17" s="8" t="s">
        <v>205</v>
      </c>
      <c r="E17" s="12">
        <v>2</v>
      </c>
      <c r="F17" s="12" t="s">
        <v>35</v>
      </c>
      <c r="G17" s="5" t="s">
        <v>37</v>
      </c>
      <c r="H17" s="13" t="s">
        <v>38</v>
      </c>
      <c r="I17" s="44">
        <v>131</v>
      </c>
      <c r="J17" s="72">
        <v>100</v>
      </c>
      <c r="K17" s="68">
        <f t="shared" si="0"/>
        <v>2</v>
      </c>
      <c r="L17" s="6" t="s">
        <v>226</v>
      </c>
    </row>
    <row r="18" spans="1:12" ht="171.6">
      <c r="A18" s="15" t="s">
        <v>67</v>
      </c>
      <c r="B18" s="106" t="s">
        <v>41</v>
      </c>
      <c r="C18" s="107"/>
      <c r="D18" s="8" t="s">
        <v>40</v>
      </c>
      <c r="E18" s="12">
        <v>1</v>
      </c>
      <c r="F18" s="12" t="s">
        <v>35</v>
      </c>
      <c r="G18" s="5" t="s">
        <v>42</v>
      </c>
      <c r="H18" s="13" t="s">
        <v>44</v>
      </c>
      <c r="I18" s="44">
        <v>0</v>
      </c>
      <c r="J18" s="60">
        <f>I18*100/SUM(Лист2!$F$3:$F$208)</f>
        <v>0</v>
      </c>
      <c r="K18" s="68">
        <f>IF(AND(J18&gt;5,J18&lt;&gt;""),1,0)</f>
        <v>0</v>
      </c>
      <c r="L18" s="6" t="s">
        <v>227</v>
      </c>
    </row>
    <row r="19" spans="1:12" ht="105.6">
      <c r="A19" s="15" t="s">
        <v>68</v>
      </c>
      <c r="B19" s="106" t="s">
        <v>207</v>
      </c>
      <c r="C19" s="107"/>
      <c r="D19" s="8" t="s">
        <v>206</v>
      </c>
      <c r="E19" s="12">
        <v>3</v>
      </c>
      <c r="F19" s="12" t="s">
        <v>35</v>
      </c>
      <c r="G19" s="5" t="s">
        <v>43</v>
      </c>
      <c r="H19" s="13" t="s">
        <v>45</v>
      </c>
      <c r="I19" s="44">
        <v>0</v>
      </c>
      <c r="J19" s="60">
        <f>I19*100/SUM(Лист2!$F$3:$F$208)</f>
        <v>0</v>
      </c>
      <c r="K19" s="68">
        <f>IF(J19&gt;=0.5,3,IF(J19&gt;=0.2,2,IF(J19&gt;=0.1,1,0)))</f>
        <v>0</v>
      </c>
      <c r="L19" s="6" t="s">
        <v>228</v>
      </c>
    </row>
    <row r="20" spans="1:12">
      <c r="A20" s="3"/>
      <c r="B20" s="110" t="s">
        <v>46</v>
      </c>
      <c r="C20" s="111"/>
      <c r="D20" s="111"/>
      <c r="E20" s="111"/>
      <c r="F20" s="111"/>
      <c r="G20" s="111"/>
      <c r="H20" s="111"/>
      <c r="I20" s="30"/>
      <c r="J20" s="27"/>
      <c r="K20" s="27"/>
      <c r="L20" s="27"/>
    </row>
    <row r="21" spans="1:12">
      <c r="A21" s="5"/>
      <c r="B21" s="110" t="s">
        <v>23</v>
      </c>
      <c r="C21" s="111"/>
      <c r="D21" s="111"/>
      <c r="E21" s="111"/>
      <c r="F21" s="111"/>
      <c r="G21" s="111"/>
      <c r="H21" s="111"/>
      <c r="I21" s="30"/>
      <c r="J21" s="27"/>
      <c r="K21" s="27"/>
      <c r="L21" s="27"/>
    </row>
    <row r="22" spans="1:12" ht="119.4" customHeight="1">
      <c r="A22" s="15" t="s">
        <v>69</v>
      </c>
      <c r="B22" s="106" t="s">
        <v>47</v>
      </c>
      <c r="C22" s="107"/>
      <c r="D22" s="8" t="s">
        <v>48</v>
      </c>
      <c r="E22" s="5">
        <v>3</v>
      </c>
      <c r="F22" s="5"/>
      <c r="G22" s="5"/>
      <c r="H22" s="13"/>
      <c r="I22" s="44">
        <f>SUM(Лист2!K3:K208)</f>
        <v>165</v>
      </c>
      <c r="J22" s="60">
        <f>I22*100/SUM(Лист2!$F$3:$F$208)</f>
        <v>100</v>
      </c>
      <c r="K22" s="68">
        <f>IF(J22&gt;=80,3,IF(J22&gt;=60,2,IF(J22&gt;=40,1,0)))</f>
        <v>3</v>
      </c>
      <c r="L22" s="6" t="s">
        <v>266</v>
      </c>
    </row>
    <row r="23" spans="1:12" ht="79.2">
      <c r="A23" s="113" t="s">
        <v>70</v>
      </c>
      <c r="B23" s="106" t="s">
        <v>22</v>
      </c>
      <c r="C23" s="107"/>
      <c r="D23" s="9" t="s">
        <v>49</v>
      </c>
      <c r="E23" s="6">
        <v>1</v>
      </c>
      <c r="F23" s="5"/>
      <c r="G23" s="6"/>
      <c r="H23" s="25"/>
      <c r="I23" s="60">
        <f>COUNTIF(Лист2!P3:P208,"Да")</f>
        <v>3</v>
      </c>
      <c r="J23" s="60"/>
      <c r="K23" s="48">
        <f>SUM(K24:K26)</f>
        <v>1</v>
      </c>
      <c r="L23" s="6" t="s">
        <v>264</v>
      </c>
    </row>
    <row r="24" spans="1:12" ht="74.400000000000006" customHeight="1">
      <c r="A24" s="114"/>
      <c r="B24" s="5" t="s">
        <v>52</v>
      </c>
      <c r="C24" s="79" t="s">
        <v>21</v>
      </c>
      <c r="D24" s="9" t="s">
        <v>50</v>
      </c>
      <c r="E24" s="6">
        <v>0.25</v>
      </c>
      <c r="F24" s="5"/>
      <c r="G24" s="6"/>
      <c r="H24" s="25"/>
      <c r="I24" s="60">
        <f>COUNTIF(Лист2!Q3:Q208,"Да")</f>
        <v>3</v>
      </c>
      <c r="J24" s="60"/>
      <c r="K24" s="60">
        <f>I24*0.25/$D$5</f>
        <v>0.25</v>
      </c>
      <c r="L24" s="6" t="s">
        <v>239</v>
      </c>
    </row>
    <row r="25" spans="1:12" ht="122.4" customHeight="1">
      <c r="A25" s="114"/>
      <c r="B25" s="5" t="s">
        <v>53</v>
      </c>
      <c r="C25" s="79" t="s">
        <v>85</v>
      </c>
      <c r="D25" s="9" t="s">
        <v>51</v>
      </c>
      <c r="E25" s="6">
        <v>0.25</v>
      </c>
      <c r="F25" s="5"/>
      <c r="G25" s="6"/>
      <c r="H25" s="25"/>
      <c r="I25" s="60">
        <f>COUNTIF(Лист2!R3:R208,"Да")</f>
        <v>3</v>
      </c>
      <c r="J25" s="60"/>
      <c r="K25" s="60">
        <f>I25*0.25/$D$5</f>
        <v>0.25</v>
      </c>
      <c r="L25" s="6" t="s">
        <v>237</v>
      </c>
    </row>
    <row r="26" spans="1:12" ht="79.2">
      <c r="A26" s="115"/>
      <c r="B26" s="5" t="s">
        <v>20</v>
      </c>
      <c r="C26" s="79" t="s">
        <v>19</v>
      </c>
      <c r="D26" s="9" t="s">
        <v>54</v>
      </c>
      <c r="E26" s="6">
        <v>0.5</v>
      </c>
      <c r="F26" s="5"/>
      <c r="G26" s="6"/>
      <c r="H26" s="25"/>
      <c r="I26" s="60">
        <f>COUNTIF(Лист2!S3:S208,"Да")</f>
        <v>3</v>
      </c>
      <c r="J26" s="60"/>
      <c r="K26" s="60">
        <f>I26*0.5/$D$5</f>
        <v>0.5</v>
      </c>
      <c r="L26" s="6" t="s">
        <v>238</v>
      </c>
    </row>
    <row r="27" spans="1:12" ht="132">
      <c r="A27" s="15" t="s">
        <v>71</v>
      </c>
      <c r="B27" s="106" t="s">
        <v>18</v>
      </c>
      <c r="C27" s="107"/>
      <c r="D27" s="8" t="s">
        <v>57</v>
      </c>
      <c r="E27" s="5">
        <v>1</v>
      </c>
      <c r="F27" s="5"/>
      <c r="G27" s="5"/>
      <c r="H27" s="13"/>
      <c r="I27" s="44">
        <f>COUNTIF(Лист2!T3:T208,"Да")</f>
        <v>1</v>
      </c>
      <c r="J27" s="60"/>
      <c r="K27" s="60">
        <f>I27/$E$6</f>
        <v>0.33333333333333331</v>
      </c>
      <c r="L27" s="6" t="s">
        <v>240</v>
      </c>
    </row>
    <row r="28" spans="1:12">
      <c r="A28" s="16"/>
      <c r="B28" s="116" t="s">
        <v>17</v>
      </c>
      <c r="C28" s="117"/>
      <c r="D28" s="117"/>
      <c r="E28" s="118"/>
      <c r="F28" s="118"/>
      <c r="G28" s="118"/>
      <c r="H28" s="118"/>
      <c r="I28" s="61"/>
      <c r="J28" s="60"/>
      <c r="K28" s="60"/>
      <c r="L28" s="27"/>
    </row>
    <row r="29" spans="1:12" ht="132">
      <c r="A29" s="19" t="s">
        <v>72</v>
      </c>
      <c r="B29" s="119" t="s">
        <v>16</v>
      </c>
      <c r="C29" s="119"/>
      <c r="D29" s="8" t="s">
        <v>73</v>
      </c>
      <c r="E29" s="5">
        <v>3</v>
      </c>
      <c r="F29" s="5"/>
      <c r="G29" s="5"/>
      <c r="H29" s="13"/>
      <c r="I29" s="44">
        <f>SUM(Лист2!U3:U208)</f>
        <v>3</v>
      </c>
      <c r="J29" s="60">
        <f>I29*100/SUM(Лист2!$E$3:$E$208)</f>
        <v>37.5</v>
      </c>
      <c r="K29" s="68">
        <f>IF(J29&gt;=50,3,IF(J29&gt;=30,2,IF(J29&gt;=10,1,0)))</f>
        <v>2</v>
      </c>
      <c r="L29" s="6" t="s">
        <v>236</v>
      </c>
    </row>
    <row r="30" spans="1:12" ht="132">
      <c r="A30" s="19" t="s">
        <v>74</v>
      </c>
      <c r="B30" s="119" t="s">
        <v>15</v>
      </c>
      <c r="C30" s="119"/>
      <c r="D30" s="8" t="s">
        <v>57</v>
      </c>
      <c r="E30" s="5">
        <v>1</v>
      </c>
      <c r="F30" s="5"/>
      <c r="G30" s="5"/>
      <c r="H30" s="13"/>
      <c r="I30" s="44">
        <f>COUNTIF(Лист2!V3:V208,"Да")</f>
        <v>3</v>
      </c>
      <c r="J30" s="60"/>
      <c r="K30" s="60">
        <f>I30/$E$6</f>
        <v>1</v>
      </c>
      <c r="L30" s="6" t="s">
        <v>241</v>
      </c>
    </row>
    <row r="31" spans="1:12" ht="66">
      <c r="A31" s="28"/>
      <c r="B31" s="7"/>
      <c r="C31" s="7" t="s">
        <v>86</v>
      </c>
      <c r="D31" s="8"/>
      <c r="E31" s="7"/>
      <c r="F31" s="7"/>
      <c r="G31" s="7"/>
      <c r="H31" s="13"/>
      <c r="I31" s="44">
        <f>SUM(Лист2!W3:W208)</f>
        <v>1.25</v>
      </c>
      <c r="J31" s="60"/>
      <c r="K31" s="60"/>
      <c r="L31" s="6" t="s">
        <v>267</v>
      </c>
    </row>
    <row r="32" spans="1:12" ht="52.8">
      <c r="A32" s="28"/>
      <c r="B32" s="7"/>
      <c r="C32" s="7" t="s">
        <v>87</v>
      </c>
      <c r="D32" s="8"/>
      <c r="E32" s="7"/>
      <c r="F32" s="7"/>
      <c r="G32" s="7"/>
      <c r="H32" s="13"/>
      <c r="I32" s="44">
        <f>SUM(Лист2!X3:X208)</f>
        <v>1</v>
      </c>
      <c r="J32" s="60"/>
      <c r="K32" s="60"/>
      <c r="L32" s="6" t="s">
        <v>242</v>
      </c>
    </row>
    <row r="33" spans="1:12" ht="206.4" customHeight="1">
      <c r="A33" s="28"/>
      <c r="B33" s="7"/>
      <c r="C33" s="7" t="s">
        <v>88</v>
      </c>
      <c r="D33" s="8"/>
      <c r="E33" s="7"/>
      <c r="F33" s="7"/>
      <c r="G33" s="7"/>
      <c r="H33" s="13"/>
      <c r="I33" s="44">
        <f>COUNTIF(Лист2!Y3:Y208,"Да")</f>
        <v>1</v>
      </c>
      <c r="J33" s="60"/>
      <c r="K33" s="60"/>
      <c r="L33" s="6" t="s">
        <v>243</v>
      </c>
    </row>
    <row r="34" spans="1:12" ht="339.6" customHeight="1">
      <c r="A34" s="113" t="s">
        <v>75</v>
      </c>
      <c r="B34" s="119" t="s">
        <v>14</v>
      </c>
      <c r="C34" s="119"/>
      <c r="D34" s="8" t="s">
        <v>57</v>
      </c>
      <c r="E34" s="5">
        <v>1</v>
      </c>
      <c r="F34" s="5"/>
      <c r="G34" s="5"/>
      <c r="H34" s="13"/>
      <c r="I34" s="44"/>
      <c r="J34" s="60"/>
      <c r="K34" s="60">
        <f>SUM(K35:K36)</f>
        <v>1</v>
      </c>
      <c r="L34" s="6" t="s">
        <v>245</v>
      </c>
    </row>
    <row r="35" spans="1:12" ht="105.6">
      <c r="A35" s="114"/>
      <c r="B35" s="18" t="s">
        <v>13</v>
      </c>
      <c r="C35" s="18" t="s">
        <v>55</v>
      </c>
      <c r="D35" s="17" t="s">
        <v>59</v>
      </c>
      <c r="E35" s="5"/>
      <c r="F35" s="5"/>
      <c r="G35" s="5"/>
      <c r="H35" s="13"/>
      <c r="I35" s="44">
        <f>COUNTIF(Лист2!AB3:AB208,"Да")</f>
        <v>3</v>
      </c>
      <c r="J35" s="60"/>
      <c r="K35" s="60">
        <f>I35*0.5/$D$5</f>
        <v>0.5</v>
      </c>
      <c r="L35" s="6" t="s">
        <v>244</v>
      </c>
    </row>
    <row r="36" spans="1:12" ht="409.2" customHeight="1">
      <c r="A36" s="115"/>
      <c r="B36" s="5" t="s">
        <v>58</v>
      </c>
      <c r="C36" s="79" t="s">
        <v>56</v>
      </c>
      <c r="D36" s="8" t="s">
        <v>60</v>
      </c>
      <c r="E36" s="2"/>
      <c r="F36" s="2"/>
      <c r="G36" s="2"/>
      <c r="H36" s="26"/>
      <c r="I36" s="62">
        <f>COUNTIF(Лист2!AD3:AD208,"Да")</f>
        <v>3</v>
      </c>
      <c r="J36" s="60"/>
      <c r="K36" s="60">
        <f>I36*0.5/$D$5</f>
        <v>0.5</v>
      </c>
      <c r="L36" s="57" t="s">
        <v>246</v>
      </c>
    </row>
    <row r="37" spans="1:12" ht="251.4" customHeight="1">
      <c r="A37" s="20" t="s">
        <v>76</v>
      </c>
      <c r="B37" s="120" t="s">
        <v>61</v>
      </c>
      <c r="C37" s="121"/>
      <c r="D37" s="11" t="s">
        <v>62</v>
      </c>
      <c r="E37" s="4">
        <v>1</v>
      </c>
      <c r="F37" s="4"/>
      <c r="G37" s="4"/>
      <c r="H37" s="14"/>
      <c r="I37" s="63"/>
      <c r="J37" s="60"/>
      <c r="K37" s="60">
        <f>SUM(K38:K39)</f>
        <v>1</v>
      </c>
      <c r="L37" s="6" t="s">
        <v>268</v>
      </c>
    </row>
    <row r="38" spans="1:12" ht="146.4" customHeight="1">
      <c r="A38" s="4"/>
      <c r="B38" s="4" t="s">
        <v>12</v>
      </c>
      <c r="C38" s="29" t="s">
        <v>89</v>
      </c>
      <c r="D38" s="8"/>
      <c r="E38" s="4">
        <v>0.5</v>
      </c>
      <c r="F38" s="4"/>
      <c r="G38" s="4"/>
      <c r="H38" s="14"/>
      <c r="I38" s="63">
        <f>COUNTIF(Лист2!AF3:AF208,"Да")</f>
        <v>3</v>
      </c>
      <c r="J38" s="60"/>
      <c r="K38" s="60">
        <f t="shared" ref="K38:K39" si="1">I38*0.5/$D$5</f>
        <v>0.5</v>
      </c>
      <c r="L38" s="6" t="s">
        <v>269</v>
      </c>
    </row>
    <row r="39" spans="1:12" ht="289.8" customHeight="1">
      <c r="A39" s="4"/>
      <c r="B39" s="4" t="s">
        <v>11</v>
      </c>
      <c r="C39" s="29" t="s">
        <v>90</v>
      </c>
      <c r="D39" s="8"/>
      <c r="E39" s="4">
        <v>0.5</v>
      </c>
      <c r="F39" s="4"/>
      <c r="G39" s="4"/>
      <c r="H39" s="14"/>
      <c r="I39" s="63">
        <v>3</v>
      </c>
      <c r="J39" s="60"/>
      <c r="K39" s="60">
        <f t="shared" si="1"/>
        <v>0.5</v>
      </c>
      <c r="L39" s="6" t="s">
        <v>270</v>
      </c>
    </row>
    <row r="40" spans="1:12" ht="313.2" customHeight="1">
      <c r="A40" s="20" t="s">
        <v>77</v>
      </c>
      <c r="B40" s="120" t="s">
        <v>10</v>
      </c>
      <c r="C40" s="121"/>
      <c r="D40" s="11" t="s">
        <v>62</v>
      </c>
      <c r="E40" s="4">
        <v>1</v>
      </c>
      <c r="F40" s="4"/>
      <c r="G40" s="4"/>
      <c r="H40" s="14"/>
      <c r="I40" s="63"/>
      <c r="J40" s="60"/>
      <c r="K40" s="60">
        <f>SUM(K41:K44)</f>
        <v>1</v>
      </c>
      <c r="L40" s="83" t="s">
        <v>271</v>
      </c>
    </row>
    <row r="41" spans="1:12" ht="150.6" customHeight="1">
      <c r="A41" s="4"/>
      <c r="B41" s="5" t="s">
        <v>9</v>
      </c>
      <c r="C41" s="80" t="s">
        <v>91</v>
      </c>
      <c r="D41" s="8"/>
      <c r="E41" s="4">
        <v>0.25</v>
      </c>
      <c r="F41" s="4"/>
      <c r="G41" s="4"/>
      <c r="H41" s="14"/>
      <c r="I41" s="63">
        <v>3</v>
      </c>
      <c r="J41" s="60"/>
      <c r="K41" s="60">
        <f>I41*0.25/$D$5</f>
        <v>0.25</v>
      </c>
      <c r="L41" s="6" t="s">
        <v>248</v>
      </c>
    </row>
    <row r="42" spans="1:12" ht="343.8" customHeight="1">
      <c r="A42" s="4"/>
      <c r="B42" s="5" t="s">
        <v>8</v>
      </c>
      <c r="C42" s="81" t="s">
        <v>92</v>
      </c>
      <c r="D42" s="8"/>
      <c r="E42" s="4">
        <v>0.25</v>
      </c>
      <c r="F42" s="4"/>
      <c r="G42" s="4"/>
      <c r="H42" s="14"/>
      <c r="I42" s="63">
        <f>COUNTIF(Лист2!AM3:AM208,"Да")</f>
        <v>3</v>
      </c>
      <c r="J42" s="60"/>
      <c r="K42" s="60">
        <f t="shared" ref="K42:K44" si="2">I42*0.25/$D$5</f>
        <v>0.25</v>
      </c>
      <c r="L42" s="84" t="s">
        <v>272</v>
      </c>
    </row>
    <row r="43" spans="1:12" ht="105" customHeight="1">
      <c r="A43" s="4"/>
      <c r="B43" s="5" t="s">
        <v>7</v>
      </c>
      <c r="C43" s="6" t="s">
        <v>93</v>
      </c>
      <c r="D43" s="8"/>
      <c r="E43" s="4">
        <v>0.25</v>
      </c>
      <c r="F43" s="4"/>
      <c r="G43" s="4"/>
      <c r="H43" s="14"/>
      <c r="I43" s="63">
        <f>COUNTIF(Лист2!AO3:AO208,"Да")</f>
        <v>3</v>
      </c>
      <c r="J43" s="60"/>
      <c r="K43" s="60">
        <f t="shared" si="2"/>
        <v>0.25</v>
      </c>
      <c r="L43" s="9" t="s">
        <v>273</v>
      </c>
    </row>
    <row r="44" spans="1:12" ht="217.8" customHeight="1">
      <c r="A44" s="21"/>
      <c r="B44" s="5" t="s">
        <v>6</v>
      </c>
      <c r="C44" s="82" t="s">
        <v>94</v>
      </c>
      <c r="D44" s="8"/>
      <c r="E44" s="4">
        <v>0.25</v>
      </c>
      <c r="F44" s="4"/>
      <c r="G44" s="4"/>
      <c r="H44" s="14"/>
      <c r="I44" s="63">
        <f>COUNTIF(Лист2!AQ3:AQ208,"Да")</f>
        <v>3</v>
      </c>
      <c r="J44" s="60"/>
      <c r="K44" s="60">
        <f t="shared" si="2"/>
        <v>0.25</v>
      </c>
      <c r="L44" s="9" t="s">
        <v>251</v>
      </c>
    </row>
    <row r="45" spans="1:12">
      <c r="A45" s="4"/>
      <c r="B45" s="110" t="s">
        <v>95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22"/>
    </row>
    <row r="46" spans="1:12" ht="130.19999999999999" customHeight="1">
      <c r="A46" s="29"/>
      <c r="B46" s="123" t="s">
        <v>5</v>
      </c>
      <c r="C46" s="124"/>
      <c r="D46" s="10" t="s">
        <v>184</v>
      </c>
      <c r="E46" s="4">
        <v>3</v>
      </c>
      <c r="F46" s="4"/>
      <c r="G46" s="4"/>
      <c r="H46" s="14"/>
      <c r="I46" s="74">
        <f>SUM(Лист2!AU3:AU208)</f>
        <v>4</v>
      </c>
      <c r="J46" s="60">
        <f>I46*100/SUM(Лист2!$AT$3:$AT$238)</f>
        <v>33.333333333333336</v>
      </c>
      <c r="K46" s="48">
        <f>IF(J46&gt;=80,3,IF(J46&gt;=60,2,IF(J46&gt;=40,1,0)))</f>
        <v>0</v>
      </c>
      <c r="L46" s="6" t="s">
        <v>252</v>
      </c>
    </row>
    <row r="47" spans="1:12" ht="274.2" customHeight="1">
      <c r="A47" s="29"/>
      <c r="B47" s="101" t="s">
        <v>4</v>
      </c>
      <c r="C47" s="102"/>
      <c r="D47" s="10" t="s">
        <v>184</v>
      </c>
      <c r="E47" s="4">
        <v>3</v>
      </c>
      <c r="F47" s="4"/>
      <c r="G47" s="4"/>
      <c r="H47" s="14"/>
      <c r="I47" s="74">
        <f>SUM(Лист2!AV3:AV208)</f>
        <v>8</v>
      </c>
      <c r="J47" s="60">
        <f>I47*100/SUM(Лист2!$AT$3:$AT$238)</f>
        <v>66.666666666666671</v>
      </c>
      <c r="K47" s="48">
        <f>IF(J47&gt;=80,3,IF(J47&gt;=60,2,IF(J47&gt;=40,1,0)))</f>
        <v>2</v>
      </c>
      <c r="L47" s="6" t="s">
        <v>274</v>
      </c>
    </row>
    <row r="48" spans="1:12" ht="292.2" customHeight="1" thickBot="1">
      <c r="A48" s="47"/>
      <c r="B48" s="101" t="s">
        <v>3</v>
      </c>
      <c r="C48" s="102"/>
      <c r="D48" s="46" t="s">
        <v>185</v>
      </c>
      <c r="E48" s="47">
        <v>1</v>
      </c>
      <c r="F48" s="47"/>
      <c r="G48" s="47"/>
      <c r="H48" s="45"/>
      <c r="I48" s="75">
        <f>SUM(Лист2!AW3:AW208)</f>
        <v>12</v>
      </c>
      <c r="J48" s="64">
        <f>I48*100/SUM(Лист2!$AT$3:$AT$348)</f>
        <v>100</v>
      </c>
      <c r="K48" s="69">
        <f>IF(J48&lt;100,0,1)</f>
        <v>1</v>
      </c>
      <c r="L48" s="6" t="s">
        <v>275</v>
      </c>
    </row>
    <row r="49" spans="1:12" ht="343.8" thickBot="1">
      <c r="A49" s="53"/>
      <c r="B49" s="112" t="s">
        <v>2</v>
      </c>
      <c r="C49" s="112"/>
      <c r="D49" s="54" t="s">
        <v>186</v>
      </c>
      <c r="E49" s="53">
        <v>3</v>
      </c>
      <c r="F49" s="53"/>
      <c r="G49" s="53"/>
      <c r="H49" s="53"/>
      <c r="I49" s="65">
        <v>0</v>
      </c>
      <c r="J49" s="66">
        <v>3</v>
      </c>
      <c r="K49" s="76">
        <v>3</v>
      </c>
      <c r="L49" s="85" t="s">
        <v>253</v>
      </c>
    </row>
    <row r="50" spans="1:12" ht="251.4" thickBot="1">
      <c r="A50" s="53"/>
      <c r="B50" s="112" t="s">
        <v>1</v>
      </c>
      <c r="C50" s="112"/>
      <c r="D50" s="54" t="s">
        <v>186</v>
      </c>
      <c r="E50" s="53">
        <v>3</v>
      </c>
      <c r="F50" s="53"/>
      <c r="G50" s="53"/>
      <c r="H50" s="53"/>
      <c r="I50" s="65">
        <v>0</v>
      </c>
      <c r="J50" s="66">
        <v>3</v>
      </c>
      <c r="K50" s="76">
        <v>3</v>
      </c>
      <c r="L50" s="86" t="s">
        <v>254</v>
      </c>
    </row>
    <row r="51" spans="1:12">
      <c r="A51" s="52"/>
      <c r="B51" s="99" t="s">
        <v>191</v>
      </c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ht="392.4" customHeight="1">
      <c r="A52" s="29"/>
      <c r="B52" s="101" t="s">
        <v>192</v>
      </c>
      <c r="C52" s="102"/>
      <c r="D52" s="10" t="s">
        <v>195</v>
      </c>
      <c r="E52" s="29">
        <v>1</v>
      </c>
      <c r="F52" s="29"/>
      <c r="G52" s="29"/>
      <c r="H52" s="29"/>
      <c r="I52" s="67">
        <f>COUNTIF(Лист2!AX3:AX208,"Да")*1+COUNTIF(Лист2!AX3:AX208,"Да, но без корректировки")*0.5</f>
        <v>3</v>
      </c>
      <c r="J52" s="60"/>
      <c r="K52" s="60">
        <f>I52/$D$5</f>
        <v>1</v>
      </c>
      <c r="L52" s="6" t="s">
        <v>276</v>
      </c>
    </row>
    <row r="53" spans="1:12" ht="158.4">
      <c r="A53" s="29"/>
      <c r="B53" s="101" t="s">
        <v>194</v>
      </c>
      <c r="C53" s="102"/>
      <c r="D53" s="10" t="s">
        <v>196</v>
      </c>
      <c r="E53" s="29">
        <v>1</v>
      </c>
      <c r="F53" s="29"/>
      <c r="G53" s="29"/>
      <c r="H53" s="29"/>
      <c r="I53" s="67">
        <f>COUNTIF(Лист2!AY3:AY208,"Да")</f>
        <v>3</v>
      </c>
      <c r="J53" s="60"/>
      <c r="K53" s="60">
        <f>I53/$D$5</f>
        <v>1</v>
      </c>
      <c r="L53" s="6" t="s">
        <v>255</v>
      </c>
    </row>
    <row r="54" spans="1:12" ht="79.2">
      <c r="A54" s="29"/>
      <c r="B54" s="101" t="s">
        <v>193</v>
      </c>
      <c r="C54" s="102"/>
      <c r="D54" s="10" t="s">
        <v>197</v>
      </c>
      <c r="E54" s="29">
        <v>1</v>
      </c>
      <c r="F54" s="29"/>
      <c r="G54" s="29"/>
      <c r="H54" s="29"/>
      <c r="I54" s="67">
        <f>COUNTIF(Лист2!AZ3:AZ208,"Да")</f>
        <v>3</v>
      </c>
      <c r="J54" s="60"/>
      <c r="K54" s="60">
        <f>I54/$D$5</f>
        <v>1</v>
      </c>
      <c r="L54" s="6" t="s">
        <v>256</v>
      </c>
    </row>
    <row r="55" spans="1:12">
      <c r="A55" s="3"/>
      <c r="B55" s="103" t="s">
        <v>198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5"/>
    </row>
    <row r="56" spans="1:12" ht="237.6" customHeight="1">
      <c r="A56" s="29"/>
      <c r="B56" s="101" t="s">
        <v>0</v>
      </c>
      <c r="C56" s="102"/>
      <c r="D56" s="10" t="s">
        <v>187</v>
      </c>
      <c r="E56" s="29">
        <v>5</v>
      </c>
      <c r="F56" s="29"/>
      <c r="G56" s="29"/>
      <c r="H56" s="22"/>
      <c r="I56" s="63"/>
      <c r="J56" s="49">
        <f>SUM(I59:I61,I66:I68,I73:I75,I80:I82,I87:I89)/5*100/I58</f>
        <v>100</v>
      </c>
      <c r="K56" s="50">
        <f>IF(J56=100,5,IF(J56&gt;=90,4,IF(J56&gt;=80,3,IF(J56&gt;=70,2,IF(J56&gt;=60,1,0)))))</f>
        <v>5</v>
      </c>
      <c r="L56" s="6" t="s">
        <v>257</v>
      </c>
    </row>
    <row r="57" spans="1:12" ht="409.2" customHeight="1">
      <c r="A57" s="97"/>
      <c r="B57" s="88" t="s">
        <v>199</v>
      </c>
      <c r="C57" s="91" t="s">
        <v>97</v>
      </c>
      <c r="D57" s="92"/>
      <c r="E57" s="29" t="s">
        <v>102</v>
      </c>
      <c r="F57" s="29"/>
      <c r="G57" s="29"/>
      <c r="H57" s="22"/>
      <c r="I57" s="63"/>
      <c r="J57" s="60"/>
      <c r="K57" s="49">
        <f>(I59*5+I60*4+I61*3+I62*2+I63*1)/I58</f>
        <v>4.8897637795275593</v>
      </c>
      <c r="L57" s="6" t="s">
        <v>259</v>
      </c>
    </row>
    <row r="58" spans="1:12" ht="53.4" customHeight="1">
      <c r="A58" s="98"/>
      <c r="B58" s="89"/>
      <c r="C58" s="93"/>
      <c r="D58" s="94"/>
      <c r="E58" s="51" t="s">
        <v>204</v>
      </c>
      <c r="F58" s="29"/>
      <c r="G58" s="27"/>
      <c r="H58" s="27"/>
      <c r="I58" s="63">
        <f>SUM(Лист2!$BA$3:$BA$217)</f>
        <v>127</v>
      </c>
      <c r="J58" s="63"/>
      <c r="K58" s="49"/>
      <c r="L58" s="87"/>
    </row>
    <row r="59" spans="1:12">
      <c r="A59" s="98"/>
      <c r="B59" s="89"/>
      <c r="C59" s="93"/>
      <c r="D59" s="94"/>
      <c r="E59" s="51">
        <v>5</v>
      </c>
      <c r="F59" s="29"/>
      <c r="G59" s="27"/>
      <c r="H59" s="27"/>
      <c r="I59" s="63">
        <f>SUM(Лист2!BB3:BB221)</f>
        <v>115</v>
      </c>
      <c r="J59" s="63"/>
      <c r="K59" s="49"/>
      <c r="L59" s="87" t="s">
        <v>258</v>
      </c>
    </row>
    <row r="60" spans="1:12">
      <c r="A60" s="98"/>
      <c r="B60" s="89"/>
      <c r="C60" s="93"/>
      <c r="D60" s="94"/>
      <c r="E60" s="51">
        <v>4</v>
      </c>
      <c r="F60" s="29"/>
      <c r="G60" s="27"/>
      <c r="H60" s="27"/>
      <c r="I60" s="63">
        <f>SUM(Лист2!BC3:BC221)</f>
        <v>10</v>
      </c>
      <c r="J60" s="63"/>
      <c r="K60" s="49"/>
      <c r="L60" s="87"/>
    </row>
    <row r="61" spans="1:12">
      <c r="A61" s="98"/>
      <c r="B61" s="89"/>
      <c r="C61" s="93"/>
      <c r="D61" s="94"/>
      <c r="E61" s="51">
        <v>3</v>
      </c>
      <c r="F61" s="29"/>
      <c r="G61" s="27"/>
      <c r="H61" s="27"/>
      <c r="I61" s="63">
        <f>SUM(Лист2!BD3:BD221)</f>
        <v>2</v>
      </c>
      <c r="J61" s="63"/>
      <c r="K61" s="49"/>
      <c r="L61" s="87"/>
    </row>
    <row r="62" spans="1:12">
      <c r="A62" s="98"/>
      <c r="B62" s="89"/>
      <c r="C62" s="93"/>
      <c r="D62" s="94"/>
      <c r="E62" s="51">
        <v>2</v>
      </c>
      <c r="F62" s="29"/>
      <c r="G62" s="27"/>
      <c r="H62" s="27"/>
      <c r="I62" s="63">
        <f>SUM(Лист2!BE3:BE221)</f>
        <v>0</v>
      </c>
      <c r="J62" s="63"/>
      <c r="K62" s="49"/>
      <c r="L62" s="87"/>
    </row>
    <row r="63" spans="1:12">
      <c r="A63" s="98"/>
      <c r="B63" s="90"/>
      <c r="C63" s="95"/>
      <c r="D63" s="96"/>
      <c r="E63" s="51">
        <v>1</v>
      </c>
      <c r="F63" s="29"/>
      <c r="G63" s="27"/>
      <c r="H63" s="27"/>
      <c r="I63" s="63">
        <f>SUM(Лист2!BF3:BF221)</f>
        <v>0</v>
      </c>
      <c r="J63" s="63" t="str">
        <f>IF($I$58-SUM(I59:I63)=0,"",$I$58-SUM(I59:I63))</f>
        <v/>
      </c>
      <c r="K63" s="49"/>
      <c r="L63" s="27"/>
    </row>
    <row r="64" spans="1:12" ht="402" customHeight="1">
      <c r="A64" s="98"/>
      <c r="B64" s="88" t="s">
        <v>200</v>
      </c>
      <c r="C64" s="91" t="s">
        <v>98</v>
      </c>
      <c r="D64" s="92"/>
      <c r="E64" s="29" t="s">
        <v>102</v>
      </c>
      <c r="F64" s="29"/>
      <c r="G64" s="27"/>
      <c r="H64" s="27"/>
      <c r="I64" s="63"/>
      <c r="J64" s="63"/>
      <c r="K64" s="49">
        <f>(I66*5+I67*4+I68*3+I69*2+I70*1)/I65</f>
        <v>4.8976377952755907</v>
      </c>
      <c r="L64" s="6" t="s">
        <v>260</v>
      </c>
    </row>
    <row r="65" spans="1:12" ht="26.4">
      <c r="A65" s="98"/>
      <c r="B65" s="89"/>
      <c r="C65" s="93"/>
      <c r="D65" s="94"/>
      <c r="E65" s="51" t="s">
        <v>204</v>
      </c>
      <c r="F65" s="29"/>
      <c r="G65" s="27"/>
      <c r="H65" s="27"/>
      <c r="I65" s="63">
        <f>SUM(Лист2!$BA$3:$BA$217)</f>
        <v>127</v>
      </c>
      <c r="J65" s="63"/>
      <c r="K65" s="49"/>
      <c r="L65" s="27"/>
    </row>
    <row r="66" spans="1:12">
      <c r="A66" s="98"/>
      <c r="B66" s="89"/>
      <c r="C66" s="93"/>
      <c r="D66" s="94"/>
      <c r="E66" s="51">
        <v>5</v>
      </c>
      <c r="F66" s="29"/>
      <c r="G66" s="27"/>
      <c r="H66" s="27"/>
      <c r="I66" s="63">
        <f>SUM(Лист2!$BG$3:$BG$217)</f>
        <v>115</v>
      </c>
      <c r="J66" s="63"/>
      <c r="K66" s="49"/>
      <c r="L66" s="27"/>
    </row>
    <row r="67" spans="1:12">
      <c r="A67" s="98"/>
      <c r="B67" s="89"/>
      <c r="C67" s="93"/>
      <c r="D67" s="94"/>
      <c r="E67" s="51">
        <v>4</v>
      </c>
      <c r="F67" s="29"/>
      <c r="G67" s="27"/>
      <c r="H67" s="27"/>
      <c r="I67" s="63">
        <f>SUM(Лист2!$BH$3:$BH$217)</f>
        <v>11</v>
      </c>
      <c r="J67" s="63"/>
      <c r="K67" s="49"/>
      <c r="L67" s="27"/>
    </row>
    <row r="68" spans="1:12">
      <c r="A68" s="98"/>
      <c r="B68" s="89"/>
      <c r="C68" s="93"/>
      <c r="D68" s="94"/>
      <c r="E68" s="51">
        <v>3</v>
      </c>
      <c r="F68" s="29"/>
      <c r="G68" s="27"/>
      <c r="H68" s="27"/>
      <c r="I68" s="63">
        <f>SUM(Лист2!$BI$3:$BI$217)</f>
        <v>1</v>
      </c>
      <c r="J68" s="63"/>
      <c r="K68" s="49"/>
      <c r="L68" s="27"/>
    </row>
    <row r="69" spans="1:12">
      <c r="A69" s="98"/>
      <c r="B69" s="89"/>
      <c r="C69" s="93"/>
      <c r="D69" s="94"/>
      <c r="E69" s="51">
        <v>2</v>
      </c>
      <c r="F69" s="29"/>
      <c r="G69" s="27"/>
      <c r="H69" s="27"/>
      <c r="I69" s="63">
        <f>SUM(Лист2!$BJ$3:$BJ$217)</f>
        <v>0</v>
      </c>
      <c r="J69" s="63"/>
      <c r="K69" s="49"/>
      <c r="L69" s="27"/>
    </row>
    <row r="70" spans="1:12">
      <c r="A70" s="98"/>
      <c r="B70" s="90"/>
      <c r="C70" s="95"/>
      <c r="D70" s="96"/>
      <c r="E70" s="51">
        <v>1</v>
      </c>
      <c r="F70" s="29"/>
      <c r="G70" s="27"/>
      <c r="H70" s="27"/>
      <c r="I70" s="63">
        <f>SUM(Лист2!$BK$3:$BK$217)</f>
        <v>0</v>
      </c>
      <c r="J70" s="63" t="str">
        <f>IF($I$58-SUM(I66:I70)=0,"",$I$58-SUM(I66:I70))</f>
        <v/>
      </c>
      <c r="K70" s="49"/>
      <c r="L70" s="27"/>
    </row>
    <row r="71" spans="1:12" ht="282.60000000000002" customHeight="1">
      <c r="A71" s="98"/>
      <c r="B71" s="88" t="s">
        <v>203</v>
      </c>
      <c r="C71" s="91" t="s">
        <v>99</v>
      </c>
      <c r="D71" s="92"/>
      <c r="E71" s="29" t="s">
        <v>102</v>
      </c>
      <c r="F71" s="29"/>
      <c r="G71" s="27"/>
      <c r="H71" s="27"/>
      <c r="I71" s="63"/>
      <c r="J71" s="63"/>
      <c r="K71" s="49">
        <f>(I73*5+I74*4+I75*3+I76*2+I77*1)/I72</f>
        <v>4.8346456692913389</v>
      </c>
      <c r="L71" s="6" t="s">
        <v>261</v>
      </c>
    </row>
    <row r="72" spans="1:12" ht="26.4">
      <c r="A72" s="98"/>
      <c r="B72" s="89"/>
      <c r="C72" s="93"/>
      <c r="D72" s="94"/>
      <c r="E72" s="51" t="s">
        <v>204</v>
      </c>
      <c r="F72" s="29"/>
      <c r="G72" s="27"/>
      <c r="H72" s="27"/>
      <c r="I72" s="63">
        <f>SUM(Лист2!$BA$3:$BA$217)</f>
        <v>127</v>
      </c>
      <c r="J72" s="63"/>
      <c r="K72" s="49"/>
      <c r="L72" s="27"/>
    </row>
    <row r="73" spans="1:12">
      <c r="A73" s="98"/>
      <c r="B73" s="89"/>
      <c r="C73" s="93"/>
      <c r="D73" s="94"/>
      <c r="E73" s="51">
        <v>5</v>
      </c>
      <c r="F73" s="29"/>
      <c r="G73" s="27"/>
      <c r="H73" s="27"/>
      <c r="I73" s="63">
        <f>SUM(Лист2!$BL$3:$BL$217)</f>
        <v>106</v>
      </c>
      <c r="J73" s="63"/>
      <c r="K73" s="49"/>
      <c r="L73" s="27"/>
    </row>
    <row r="74" spans="1:12">
      <c r="A74" s="98"/>
      <c r="B74" s="89"/>
      <c r="C74" s="93"/>
      <c r="D74" s="94"/>
      <c r="E74" s="51">
        <v>4</v>
      </c>
      <c r="F74" s="29"/>
      <c r="G74" s="27"/>
      <c r="H74" s="27"/>
      <c r="I74" s="63">
        <f>SUM(Лист2!$BM$3:$BM$217)</f>
        <v>21</v>
      </c>
      <c r="J74" s="63"/>
      <c r="K74" s="49"/>
      <c r="L74" s="27"/>
    </row>
    <row r="75" spans="1:12">
      <c r="A75" s="98"/>
      <c r="B75" s="89"/>
      <c r="C75" s="93"/>
      <c r="D75" s="94"/>
      <c r="E75" s="51">
        <v>3</v>
      </c>
      <c r="F75" s="29"/>
      <c r="G75" s="27"/>
      <c r="H75" s="27"/>
      <c r="I75" s="63">
        <f>SUM(Лист2!$BN$3:$BN$217)</f>
        <v>0</v>
      </c>
      <c r="J75" s="63"/>
      <c r="K75" s="49"/>
      <c r="L75" s="27"/>
    </row>
    <row r="76" spans="1:12">
      <c r="A76" s="98"/>
      <c r="B76" s="89"/>
      <c r="C76" s="93"/>
      <c r="D76" s="94"/>
      <c r="E76" s="51">
        <v>2</v>
      </c>
      <c r="F76" s="29"/>
      <c r="G76" s="27"/>
      <c r="H76" s="27"/>
      <c r="I76" s="63">
        <f>SUM(Лист2!$BO$3:$BO$217)</f>
        <v>0</v>
      </c>
      <c r="J76" s="63"/>
      <c r="K76" s="49"/>
      <c r="L76" s="27"/>
    </row>
    <row r="77" spans="1:12">
      <c r="A77" s="98"/>
      <c r="B77" s="90"/>
      <c r="C77" s="95"/>
      <c r="D77" s="96"/>
      <c r="E77" s="51">
        <v>1</v>
      </c>
      <c r="F77" s="29"/>
      <c r="G77" s="27"/>
      <c r="H77" s="27"/>
      <c r="I77" s="63">
        <f>SUM(Лист2!$BP$3:$BP$217)</f>
        <v>0</v>
      </c>
      <c r="J77" s="63" t="str">
        <f>IF($I$58-SUM(I73:I77)=0,"",$I$58-SUM(I73:I77))</f>
        <v/>
      </c>
      <c r="K77" s="49"/>
      <c r="L77" s="27"/>
    </row>
    <row r="78" spans="1:12" ht="237" customHeight="1">
      <c r="A78" s="98"/>
      <c r="B78" s="88" t="s">
        <v>201</v>
      </c>
      <c r="C78" s="91" t="s">
        <v>100</v>
      </c>
      <c r="D78" s="92"/>
      <c r="E78" s="29" t="s">
        <v>102</v>
      </c>
      <c r="F78" s="29"/>
      <c r="G78" s="27"/>
      <c r="H78" s="27"/>
      <c r="I78" s="63"/>
      <c r="J78" s="63"/>
      <c r="K78" s="49">
        <f>(I80*5+I81*4+I82*3+I83*2+I84*1)/I79</f>
        <v>4.9606299212598426</v>
      </c>
      <c r="L78" s="6" t="s">
        <v>262</v>
      </c>
    </row>
    <row r="79" spans="1:12" ht="26.4">
      <c r="A79" s="98"/>
      <c r="B79" s="89"/>
      <c r="C79" s="93"/>
      <c r="D79" s="94"/>
      <c r="E79" s="51" t="s">
        <v>204</v>
      </c>
      <c r="F79" s="29"/>
      <c r="G79" s="27"/>
      <c r="H79" s="27"/>
      <c r="I79" s="63">
        <f>SUM(Лист2!$BA$3:$BA$217)</f>
        <v>127</v>
      </c>
      <c r="J79" s="63"/>
      <c r="K79" s="49"/>
      <c r="L79" s="27"/>
    </row>
    <row r="80" spans="1:12">
      <c r="A80" s="98"/>
      <c r="B80" s="89"/>
      <c r="C80" s="93"/>
      <c r="D80" s="94"/>
      <c r="E80" s="51">
        <v>5</v>
      </c>
      <c r="F80" s="29"/>
      <c r="G80" s="27"/>
      <c r="H80" s="27"/>
      <c r="I80" s="63">
        <f>SUM(Лист2!$BQ$3:$BQ$217)</f>
        <v>122</v>
      </c>
      <c r="J80" s="63"/>
      <c r="K80" s="49"/>
      <c r="L80" s="27"/>
    </row>
    <row r="81" spans="1:12">
      <c r="A81" s="98"/>
      <c r="B81" s="89"/>
      <c r="C81" s="93"/>
      <c r="D81" s="94"/>
      <c r="E81" s="51">
        <v>4</v>
      </c>
      <c r="F81" s="29"/>
      <c r="G81" s="27"/>
      <c r="H81" s="27"/>
      <c r="I81" s="63">
        <f>SUM(Лист2!$BR$3:$BR$217)</f>
        <v>5</v>
      </c>
      <c r="J81" s="63"/>
      <c r="K81" s="49"/>
      <c r="L81" s="27"/>
    </row>
    <row r="82" spans="1:12">
      <c r="A82" s="98"/>
      <c r="B82" s="89"/>
      <c r="C82" s="93"/>
      <c r="D82" s="94"/>
      <c r="E82" s="51">
        <v>3</v>
      </c>
      <c r="F82" s="29"/>
      <c r="G82" s="27"/>
      <c r="H82" s="27"/>
      <c r="I82" s="63">
        <f>SUM(Лист2!$BS$3:$BS$217)</f>
        <v>0</v>
      </c>
      <c r="J82" s="63"/>
      <c r="K82" s="49"/>
      <c r="L82" s="27"/>
    </row>
    <row r="83" spans="1:12">
      <c r="A83" s="98"/>
      <c r="B83" s="89"/>
      <c r="C83" s="93"/>
      <c r="D83" s="94"/>
      <c r="E83" s="51">
        <v>2</v>
      </c>
      <c r="F83" s="29"/>
      <c r="G83" s="27"/>
      <c r="H83" s="27"/>
      <c r="I83" s="63">
        <f>SUM(Лист2!$BT$3:$BT$217)</f>
        <v>0</v>
      </c>
      <c r="J83" s="63"/>
      <c r="K83" s="49"/>
      <c r="L83" s="27"/>
    </row>
    <row r="84" spans="1:12">
      <c r="A84" s="98"/>
      <c r="B84" s="90"/>
      <c r="C84" s="95"/>
      <c r="D84" s="96"/>
      <c r="E84" s="51">
        <v>1</v>
      </c>
      <c r="F84" s="29"/>
      <c r="G84" s="27"/>
      <c r="H84" s="27"/>
      <c r="I84" s="63">
        <f>SUM(Лист2!$BU$3:$BU$217)</f>
        <v>0</v>
      </c>
      <c r="J84" s="63" t="str">
        <f>IF($I$58-SUM(I80:I84)=0,"",$I$58-SUM(I80:I84))</f>
        <v/>
      </c>
      <c r="K84" s="49"/>
      <c r="L84" s="27"/>
    </row>
    <row r="85" spans="1:12" ht="227.4" customHeight="1">
      <c r="A85" s="98"/>
      <c r="B85" s="88" t="s">
        <v>202</v>
      </c>
      <c r="C85" s="91" t="s">
        <v>101</v>
      </c>
      <c r="D85" s="92"/>
      <c r="E85" s="29" t="s">
        <v>102</v>
      </c>
      <c r="F85" s="29"/>
      <c r="G85" s="27"/>
      <c r="H85" s="27"/>
      <c r="I85" s="63"/>
      <c r="J85" s="63"/>
      <c r="K85" s="49">
        <f>(I87*5+I88*4+I89*3+I90*2+I91*1)/I86</f>
        <v>4.8661417322834648</v>
      </c>
      <c r="L85" s="6" t="s">
        <v>263</v>
      </c>
    </row>
    <row r="86" spans="1:12" ht="26.4">
      <c r="A86" s="98"/>
      <c r="B86" s="89"/>
      <c r="C86" s="93"/>
      <c r="D86" s="94"/>
      <c r="E86" s="51" t="s">
        <v>204</v>
      </c>
      <c r="F86" s="29"/>
      <c r="G86" s="27"/>
      <c r="H86" s="27"/>
      <c r="I86" s="63">
        <f>SUM(Лист2!$BA$3:$BA$217)</f>
        <v>127</v>
      </c>
      <c r="J86" s="63"/>
      <c r="K86" s="49"/>
      <c r="L86" s="27"/>
    </row>
    <row r="87" spans="1:12">
      <c r="A87" s="98"/>
      <c r="B87" s="89"/>
      <c r="C87" s="93"/>
      <c r="D87" s="94"/>
      <c r="E87" s="51">
        <v>5</v>
      </c>
      <c r="F87" s="29"/>
      <c r="G87" s="27"/>
      <c r="H87" s="27"/>
      <c r="I87" s="63">
        <f>SUM(Лист2!$BV$3:$BV$217)</f>
        <v>113</v>
      </c>
      <c r="J87" s="63"/>
      <c r="K87" s="49"/>
      <c r="L87" s="27"/>
    </row>
    <row r="88" spans="1:12">
      <c r="A88" s="98"/>
      <c r="B88" s="89"/>
      <c r="C88" s="93"/>
      <c r="D88" s="94"/>
      <c r="E88" s="51">
        <v>4</v>
      </c>
      <c r="F88" s="29"/>
      <c r="G88" s="27"/>
      <c r="H88" s="27"/>
      <c r="I88" s="63">
        <f>SUM(Лист2!$BW$3:$BW$217)</f>
        <v>11</v>
      </c>
      <c r="J88" s="63"/>
      <c r="K88" s="49"/>
      <c r="L88" s="27"/>
    </row>
    <row r="89" spans="1:12">
      <c r="A89" s="98"/>
      <c r="B89" s="89"/>
      <c r="C89" s="93"/>
      <c r="D89" s="94"/>
      <c r="E89" s="51">
        <v>3</v>
      </c>
      <c r="F89" s="29"/>
      <c r="G89" s="27"/>
      <c r="H89" s="27"/>
      <c r="I89" s="63">
        <f>SUM(Лист2!$BX$3:$BX$217)</f>
        <v>3</v>
      </c>
      <c r="J89" s="63"/>
      <c r="K89" s="49"/>
      <c r="L89" s="27"/>
    </row>
    <row r="90" spans="1:12">
      <c r="A90" s="98"/>
      <c r="B90" s="89"/>
      <c r="C90" s="93"/>
      <c r="D90" s="94"/>
      <c r="E90" s="51">
        <v>2</v>
      </c>
      <c r="F90" s="29"/>
      <c r="G90" s="27"/>
      <c r="H90" s="27"/>
      <c r="I90" s="63">
        <f>SUM(Лист2!$BY$3:$BY$217)</f>
        <v>0</v>
      </c>
      <c r="J90" s="63"/>
      <c r="K90" s="49"/>
      <c r="L90" s="27"/>
    </row>
    <row r="91" spans="1:12">
      <c r="A91" s="98"/>
      <c r="B91" s="90"/>
      <c r="C91" s="95"/>
      <c r="D91" s="96"/>
      <c r="E91" s="51">
        <v>1</v>
      </c>
      <c r="F91" s="29"/>
      <c r="G91" s="27"/>
      <c r="H91" s="27"/>
      <c r="I91" s="63">
        <f>SUM(Лист2!$BZ$3:$BZ$217)</f>
        <v>0</v>
      </c>
      <c r="J91" s="63" t="str">
        <f>IF($I$58-SUM(I87:I91)=0,"",$I$58-SUM(I87:I91))</f>
        <v/>
      </c>
      <c r="K91" s="49"/>
      <c r="L91" s="27"/>
    </row>
  </sheetData>
  <mergeCells count="42">
    <mergeCell ref="B50:C50"/>
    <mergeCell ref="A23:A26"/>
    <mergeCell ref="B28:H28"/>
    <mergeCell ref="B29:C29"/>
    <mergeCell ref="B30:C30"/>
    <mergeCell ref="B34:C34"/>
    <mergeCell ref="A34:A36"/>
    <mergeCell ref="B40:C40"/>
    <mergeCell ref="B37:C37"/>
    <mergeCell ref="B45:L45"/>
    <mergeCell ref="B48:C48"/>
    <mergeCell ref="B47:C47"/>
    <mergeCell ref="B46:C46"/>
    <mergeCell ref="B49:C49"/>
    <mergeCell ref="B22:C22"/>
    <mergeCell ref="B23:C23"/>
    <mergeCell ref="B27:C27"/>
    <mergeCell ref="B14:C14"/>
    <mergeCell ref="B20:H20"/>
    <mergeCell ref="B21:H21"/>
    <mergeCell ref="B15:C15"/>
    <mergeCell ref="B16:C16"/>
    <mergeCell ref="B17:C17"/>
    <mergeCell ref="B18:C18"/>
    <mergeCell ref="B19:C19"/>
    <mergeCell ref="B51:L51"/>
    <mergeCell ref="B52:C52"/>
    <mergeCell ref="B53:C53"/>
    <mergeCell ref="B54:C54"/>
    <mergeCell ref="B56:C56"/>
    <mergeCell ref="B55:L55"/>
    <mergeCell ref="B78:B84"/>
    <mergeCell ref="C78:D84"/>
    <mergeCell ref="B85:B91"/>
    <mergeCell ref="C85:D91"/>
    <mergeCell ref="A57:A91"/>
    <mergeCell ref="B57:B63"/>
    <mergeCell ref="C57:D63"/>
    <mergeCell ref="B64:B70"/>
    <mergeCell ref="C64:D70"/>
    <mergeCell ref="B71:B77"/>
    <mergeCell ref="C71:D77"/>
  </mergeCells>
  <conditionalFormatting sqref="I58 I65 I72 I79 I86">
    <cfRule type="cellIs" dxfId="7" priority="11" operator="notEqual">
      <formula>SUM($I59:$I63)</formula>
    </cfRule>
  </conditionalFormatting>
  <pageMargins left="0.23622047244094491" right="0.23622047244094491" top="0.15748031496062992" bottom="0.15748031496062992" header="0.11811023622047245" footer="0.11811023622047245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8"/>
  <sheetViews>
    <sheetView topLeftCell="T2" workbookViewId="0">
      <selection activeCell="AE3" sqref="AE3"/>
    </sheetView>
  </sheetViews>
  <sheetFormatPr defaultRowHeight="13.2"/>
  <cols>
    <col min="3" max="3" width="9.109375" customWidth="1"/>
    <col min="4" max="4" width="23" customWidth="1"/>
    <col min="5" max="30" width="9.109375" customWidth="1"/>
    <col min="31" max="31" width="10" customWidth="1"/>
    <col min="32" max="36" width="9.109375" customWidth="1"/>
  </cols>
  <sheetData>
    <row r="1" spans="1:78">
      <c r="E1">
        <f t="shared" ref="E1:O1" si="0">SUM(E3:E113)</f>
        <v>8</v>
      </c>
      <c r="F1">
        <f t="shared" si="0"/>
        <v>165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165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U1">
        <f>SUM(U3:U113)</f>
        <v>3</v>
      </c>
      <c r="V1">
        <f>COUNTIF(V3:V113,"Да")</f>
        <v>3</v>
      </c>
      <c r="BA1">
        <f>SUM(BA3:BA253)</f>
        <v>127</v>
      </c>
      <c r="BB1">
        <f>SUM(BB3:BF253)</f>
        <v>127</v>
      </c>
      <c r="BG1">
        <f>SUM(BG3:BK253)</f>
        <v>127</v>
      </c>
      <c r="BL1">
        <f>SUM(BL3:BP253)</f>
        <v>127</v>
      </c>
      <c r="BQ1">
        <f>SUM(BQ3:BU253)</f>
        <v>127</v>
      </c>
      <c r="BV1">
        <f>SUM(BV3:BZ253)</f>
        <v>127</v>
      </c>
    </row>
    <row r="2" spans="1:78" s="39" customFormat="1" ht="409.2" customHeight="1">
      <c r="B2" s="37" t="s">
        <v>103</v>
      </c>
      <c r="C2" s="37" t="s">
        <v>104</v>
      </c>
      <c r="D2" s="37" t="s">
        <v>105</v>
      </c>
      <c r="E2" s="37" t="s">
        <v>106</v>
      </c>
      <c r="F2" s="37" t="s">
        <v>107</v>
      </c>
      <c r="G2" s="37" t="s">
        <v>108</v>
      </c>
      <c r="H2" s="37" t="s">
        <v>109</v>
      </c>
      <c r="I2" s="37" t="s">
        <v>110</v>
      </c>
      <c r="J2" s="37" t="s">
        <v>111</v>
      </c>
      <c r="K2" s="37" t="s">
        <v>112</v>
      </c>
      <c r="L2" s="37" t="s">
        <v>113</v>
      </c>
      <c r="M2" s="37" t="s">
        <v>114</v>
      </c>
      <c r="N2" s="37" t="s">
        <v>115</v>
      </c>
      <c r="O2" s="37" t="s">
        <v>116</v>
      </c>
      <c r="P2" s="37" t="s">
        <v>117</v>
      </c>
      <c r="Q2" s="37" t="s">
        <v>21</v>
      </c>
      <c r="R2" s="37" t="s">
        <v>118</v>
      </c>
      <c r="S2" s="37" t="s">
        <v>19</v>
      </c>
      <c r="T2" s="37" t="s">
        <v>119</v>
      </c>
      <c r="U2" s="37" t="s">
        <v>120</v>
      </c>
      <c r="V2" s="37" t="s">
        <v>121</v>
      </c>
      <c r="W2" s="37" t="s">
        <v>122</v>
      </c>
      <c r="X2" s="37" t="s">
        <v>123</v>
      </c>
      <c r="Y2" s="37" t="s">
        <v>124</v>
      </c>
      <c r="Z2" s="37" t="s">
        <v>125</v>
      </c>
      <c r="AA2" s="37" t="s">
        <v>126</v>
      </c>
      <c r="AB2" s="37" t="s">
        <v>127</v>
      </c>
      <c r="AC2" s="37" t="s">
        <v>128</v>
      </c>
      <c r="AD2" s="37" t="s">
        <v>129</v>
      </c>
      <c r="AE2" s="37" t="s">
        <v>130</v>
      </c>
      <c r="AF2" s="37" t="s">
        <v>131</v>
      </c>
      <c r="AG2" s="37" t="s">
        <v>132</v>
      </c>
      <c r="AH2" s="37" t="s">
        <v>133</v>
      </c>
      <c r="AI2" s="37" t="s">
        <v>134</v>
      </c>
      <c r="AJ2" s="37" t="s">
        <v>135</v>
      </c>
      <c r="AK2" s="37" t="s">
        <v>136</v>
      </c>
      <c r="AL2" s="37" t="s">
        <v>137</v>
      </c>
      <c r="AM2" s="37" t="s">
        <v>138</v>
      </c>
      <c r="AN2" s="37" t="s">
        <v>139</v>
      </c>
      <c r="AO2" s="37" t="s">
        <v>140</v>
      </c>
      <c r="AP2" s="37" t="s">
        <v>141</v>
      </c>
      <c r="AQ2" s="37" t="s">
        <v>142</v>
      </c>
      <c r="AR2" s="37" t="s">
        <v>143</v>
      </c>
      <c r="AS2" s="37" t="s">
        <v>144</v>
      </c>
      <c r="AT2" s="37" t="s">
        <v>145</v>
      </c>
      <c r="AU2" s="37" t="s">
        <v>146</v>
      </c>
      <c r="AV2" s="37" t="s">
        <v>147</v>
      </c>
      <c r="AW2" s="37" t="s">
        <v>148</v>
      </c>
      <c r="AX2" s="37" t="s">
        <v>188</v>
      </c>
      <c r="AY2" s="37" t="s">
        <v>189</v>
      </c>
      <c r="AZ2" s="37" t="s">
        <v>190</v>
      </c>
      <c r="BA2" s="37" t="s">
        <v>149</v>
      </c>
      <c r="BB2" s="37" t="s">
        <v>150</v>
      </c>
      <c r="BC2" s="37" t="s">
        <v>151</v>
      </c>
      <c r="BD2" s="37" t="s">
        <v>152</v>
      </c>
      <c r="BE2" s="37" t="s">
        <v>153</v>
      </c>
      <c r="BF2" s="37" t="s">
        <v>154</v>
      </c>
      <c r="BG2" s="37" t="s">
        <v>155</v>
      </c>
      <c r="BH2" s="37" t="s">
        <v>156</v>
      </c>
      <c r="BI2" s="37" t="s">
        <v>157</v>
      </c>
      <c r="BJ2" s="37" t="s">
        <v>158</v>
      </c>
      <c r="BK2" s="37" t="s">
        <v>159</v>
      </c>
      <c r="BL2" s="37" t="s">
        <v>160</v>
      </c>
      <c r="BM2" s="37" t="s">
        <v>161</v>
      </c>
      <c r="BN2" s="37" t="s">
        <v>162</v>
      </c>
      <c r="BO2" s="37" t="s">
        <v>163</v>
      </c>
      <c r="BP2" s="37" t="s">
        <v>164</v>
      </c>
      <c r="BQ2" s="37" t="s">
        <v>165</v>
      </c>
      <c r="BR2" s="37" t="s">
        <v>166</v>
      </c>
      <c r="BS2" s="37" t="s">
        <v>167</v>
      </c>
      <c r="BT2" s="37" t="s">
        <v>168</v>
      </c>
      <c r="BU2" s="37" t="s">
        <v>169</v>
      </c>
      <c r="BV2" s="37" t="s">
        <v>170</v>
      </c>
      <c r="BW2" s="37" t="s">
        <v>171</v>
      </c>
      <c r="BX2" s="37" t="s">
        <v>172</v>
      </c>
      <c r="BY2" s="37" t="s">
        <v>173</v>
      </c>
      <c r="BZ2" s="38" t="s">
        <v>174</v>
      </c>
    </row>
    <row r="3" spans="1:78">
      <c r="A3" t="s">
        <v>212</v>
      </c>
      <c r="B3" s="34" t="s">
        <v>175</v>
      </c>
      <c r="C3" s="34" t="s">
        <v>213</v>
      </c>
      <c r="D3" s="34" t="s">
        <v>214</v>
      </c>
      <c r="E3" s="35">
        <v>1</v>
      </c>
      <c r="F3" s="35">
        <v>31</v>
      </c>
      <c r="G3" s="35"/>
      <c r="H3" s="35"/>
      <c r="I3" s="35"/>
      <c r="J3" s="35"/>
      <c r="K3" s="35">
        <v>31</v>
      </c>
      <c r="L3" s="35">
        <v>0</v>
      </c>
      <c r="M3" s="35">
        <v>0</v>
      </c>
      <c r="N3" s="35">
        <v>0</v>
      </c>
      <c r="O3" s="35">
        <v>0</v>
      </c>
      <c r="P3" s="34" t="s">
        <v>176</v>
      </c>
      <c r="Q3" s="34" t="s">
        <v>176</v>
      </c>
      <c r="R3" s="34" t="s">
        <v>176</v>
      </c>
      <c r="S3" s="34" t="s">
        <v>176</v>
      </c>
      <c r="T3" s="34" t="s">
        <v>177</v>
      </c>
      <c r="U3" s="35">
        <v>1</v>
      </c>
      <c r="V3" s="77" t="s">
        <v>229</v>
      </c>
      <c r="W3" s="34">
        <v>0</v>
      </c>
      <c r="X3" s="34">
        <v>0</v>
      </c>
      <c r="Y3" s="34"/>
      <c r="Z3" s="34">
        <v>0</v>
      </c>
      <c r="AA3" s="34"/>
      <c r="AB3" s="34" t="s">
        <v>176</v>
      </c>
      <c r="AC3" s="35">
        <v>0</v>
      </c>
      <c r="AD3" s="34" t="s">
        <v>176</v>
      </c>
      <c r="AE3" s="77" t="s">
        <v>215</v>
      </c>
      <c r="AF3" s="34" t="s">
        <v>176</v>
      </c>
      <c r="AG3" s="35">
        <v>4</v>
      </c>
      <c r="AH3" s="35">
        <v>4</v>
      </c>
      <c r="AI3" s="34" t="s">
        <v>176</v>
      </c>
      <c r="AJ3" s="34">
        <v>0</v>
      </c>
      <c r="AK3" s="34" t="s">
        <v>177</v>
      </c>
      <c r="AL3" s="77" t="s">
        <v>231</v>
      </c>
      <c r="AM3" s="34" t="s">
        <v>176</v>
      </c>
      <c r="AN3" s="77" t="s">
        <v>232</v>
      </c>
      <c r="AO3" s="77" t="s">
        <v>176</v>
      </c>
      <c r="AP3" s="77" t="s">
        <v>233</v>
      </c>
      <c r="AQ3" s="34" t="s">
        <v>176</v>
      </c>
      <c r="AR3" s="77" t="s">
        <v>249</v>
      </c>
      <c r="AS3" s="77" t="s">
        <v>216</v>
      </c>
      <c r="AT3" s="35">
        <v>2</v>
      </c>
      <c r="AU3" s="35">
        <v>1</v>
      </c>
      <c r="AV3" s="35">
        <v>0</v>
      </c>
      <c r="AW3" s="35">
        <v>2</v>
      </c>
      <c r="AX3" s="78" t="s">
        <v>176</v>
      </c>
      <c r="AY3" s="35" t="s">
        <v>176</v>
      </c>
      <c r="AZ3" s="35" t="s">
        <v>176</v>
      </c>
      <c r="BA3" s="35">
        <v>12</v>
      </c>
      <c r="BB3" s="35">
        <v>7</v>
      </c>
      <c r="BC3" s="35">
        <v>3</v>
      </c>
      <c r="BD3" s="35">
        <v>2</v>
      </c>
      <c r="BE3" s="35">
        <v>0</v>
      </c>
      <c r="BF3" s="35">
        <v>0</v>
      </c>
      <c r="BG3" s="35">
        <v>8</v>
      </c>
      <c r="BH3" s="35">
        <v>3</v>
      </c>
      <c r="BI3" s="35">
        <v>1</v>
      </c>
      <c r="BJ3" s="35">
        <v>0</v>
      </c>
      <c r="BK3" s="35">
        <v>0</v>
      </c>
      <c r="BL3" s="35">
        <v>8</v>
      </c>
      <c r="BM3" s="35">
        <v>4</v>
      </c>
      <c r="BN3" s="35">
        <v>0</v>
      </c>
      <c r="BO3" s="35">
        <v>0</v>
      </c>
      <c r="BP3" s="35">
        <v>0</v>
      </c>
      <c r="BQ3" s="35">
        <v>10</v>
      </c>
      <c r="BR3" s="35">
        <v>2</v>
      </c>
      <c r="BS3" s="35">
        <v>0</v>
      </c>
      <c r="BT3" s="35">
        <v>0</v>
      </c>
      <c r="BU3" s="35">
        <v>0</v>
      </c>
      <c r="BV3" s="35">
        <v>6</v>
      </c>
      <c r="BW3" s="36">
        <v>3</v>
      </c>
      <c r="BX3" s="36">
        <v>3</v>
      </c>
      <c r="BY3" s="36">
        <v>0</v>
      </c>
      <c r="BZ3" s="36">
        <v>0</v>
      </c>
    </row>
    <row r="4" spans="1:78">
      <c r="A4" t="s">
        <v>212</v>
      </c>
      <c r="B4" s="31" t="s">
        <v>175</v>
      </c>
      <c r="C4" s="31" t="s">
        <v>217</v>
      </c>
      <c r="D4" s="31" t="s">
        <v>218</v>
      </c>
      <c r="E4" s="32">
        <v>4</v>
      </c>
      <c r="F4" s="32">
        <v>66</v>
      </c>
      <c r="G4" s="32"/>
      <c r="H4" s="32"/>
      <c r="I4" s="32"/>
      <c r="J4" s="32"/>
      <c r="K4" s="32">
        <v>66</v>
      </c>
      <c r="L4" s="32">
        <v>0</v>
      </c>
      <c r="M4" s="32">
        <v>0</v>
      </c>
      <c r="N4" s="32">
        <v>0</v>
      </c>
      <c r="O4" s="32">
        <v>0</v>
      </c>
      <c r="P4" s="31" t="s">
        <v>176</v>
      </c>
      <c r="Q4" s="31" t="s">
        <v>176</v>
      </c>
      <c r="R4" s="31" t="s">
        <v>176</v>
      </c>
      <c r="S4" s="31" t="s">
        <v>176</v>
      </c>
      <c r="T4" s="31" t="s">
        <v>177</v>
      </c>
      <c r="U4" s="32">
        <v>1</v>
      </c>
      <c r="V4" s="78" t="s">
        <v>229</v>
      </c>
      <c r="W4" s="31">
        <v>0.25</v>
      </c>
      <c r="X4" s="31">
        <v>0</v>
      </c>
      <c r="Y4" s="31"/>
      <c r="Z4" s="31">
        <v>0</v>
      </c>
      <c r="AA4" s="31"/>
      <c r="AB4" s="78" t="s">
        <v>176</v>
      </c>
      <c r="AC4" s="32">
        <v>0</v>
      </c>
      <c r="AD4" s="31" t="s">
        <v>176</v>
      </c>
      <c r="AE4" s="78" t="s">
        <v>209</v>
      </c>
      <c r="AF4" s="31" t="s">
        <v>176</v>
      </c>
      <c r="AG4" s="32">
        <v>4</v>
      </c>
      <c r="AH4" s="32">
        <v>5</v>
      </c>
      <c r="AI4" s="31" t="s">
        <v>176</v>
      </c>
      <c r="AJ4" s="31" t="s">
        <v>211</v>
      </c>
      <c r="AK4" s="31" t="s">
        <v>176</v>
      </c>
      <c r="AL4" s="78" t="s">
        <v>208</v>
      </c>
      <c r="AM4" s="31" t="s">
        <v>176</v>
      </c>
      <c r="AN4" s="78" t="s">
        <v>178</v>
      </c>
      <c r="AO4" s="31" t="s">
        <v>176</v>
      </c>
      <c r="AP4" s="78" t="s">
        <v>235</v>
      </c>
      <c r="AQ4" s="31" t="s">
        <v>176</v>
      </c>
      <c r="AR4" s="78" t="s">
        <v>219</v>
      </c>
      <c r="AS4" s="78" t="s">
        <v>220</v>
      </c>
      <c r="AT4" s="32">
        <v>4</v>
      </c>
      <c r="AU4" s="32">
        <v>1</v>
      </c>
      <c r="AV4" s="32">
        <v>3</v>
      </c>
      <c r="AW4" s="32">
        <v>4</v>
      </c>
      <c r="AX4" s="32" t="s">
        <v>176</v>
      </c>
      <c r="AY4" s="32" t="s">
        <v>176</v>
      </c>
      <c r="AZ4" s="32" t="s">
        <v>176</v>
      </c>
      <c r="BA4" s="32">
        <v>51</v>
      </c>
      <c r="BB4" s="32">
        <v>49</v>
      </c>
      <c r="BC4" s="32">
        <v>2</v>
      </c>
      <c r="BD4" s="32">
        <v>0</v>
      </c>
      <c r="BE4" s="32">
        <v>0</v>
      </c>
      <c r="BF4" s="32">
        <v>0</v>
      </c>
      <c r="BG4" s="32">
        <v>49</v>
      </c>
      <c r="BH4" s="32">
        <v>2</v>
      </c>
      <c r="BI4" s="32">
        <v>0</v>
      </c>
      <c r="BJ4" s="32">
        <v>0</v>
      </c>
      <c r="BK4" s="32">
        <v>0</v>
      </c>
      <c r="BL4" s="32">
        <v>50</v>
      </c>
      <c r="BM4" s="32">
        <v>1</v>
      </c>
      <c r="BN4" s="32">
        <v>0</v>
      </c>
      <c r="BO4" s="32">
        <v>0</v>
      </c>
      <c r="BP4" s="32">
        <v>0</v>
      </c>
      <c r="BQ4" s="32">
        <v>51</v>
      </c>
      <c r="BR4" s="32">
        <v>0</v>
      </c>
      <c r="BS4" s="32">
        <v>0</v>
      </c>
      <c r="BT4" s="32">
        <v>0</v>
      </c>
      <c r="BU4" s="32">
        <v>0</v>
      </c>
      <c r="BV4" s="32">
        <v>48</v>
      </c>
      <c r="BW4" s="33">
        <v>3</v>
      </c>
      <c r="BX4" s="33">
        <v>0</v>
      </c>
      <c r="BY4" s="33">
        <v>0</v>
      </c>
      <c r="BZ4" s="33">
        <v>0</v>
      </c>
    </row>
    <row r="5" spans="1:78">
      <c r="A5" t="s">
        <v>212</v>
      </c>
      <c r="B5" s="34" t="s">
        <v>175</v>
      </c>
      <c r="C5" s="34" t="s">
        <v>221</v>
      </c>
      <c r="D5" s="34" t="s">
        <v>222</v>
      </c>
      <c r="E5" s="35">
        <v>3</v>
      </c>
      <c r="F5" s="35">
        <v>68</v>
      </c>
      <c r="G5" s="35"/>
      <c r="H5" s="35"/>
      <c r="I5" s="35"/>
      <c r="J5" s="35"/>
      <c r="K5" s="35">
        <v>68</v>
      </c>
      <c r="L5" s="35">
        <v>0</v>
      </c>
      <c r="M5" s="35">
        <v>0</v>
      </c>
      <c r="N5" s="35">
        <v>0</v>
      </c>
      <c r="O5" s="35">
        <v>0</v>
      </c>
      <c r="P5" s="34" t="s">
        <v>176</v>
      </c>
      <c r="Q5" s="34" t="s">
        <v>176</v>
      </c>
      <c r="R5" s="34" t="s">
        <v>176</v>
      </c>
      <c r="S5" s="34" t="s">
        <v>176</v>
      </c>
      <c r="T5" s="34" t="s">
        <v>176</v>
      </c>
      <c r="U5" s="35">
        <v>1</v>
      </c>
      <c r="V5" s="34" t="s">
        <v>176</v>
      </c>
      <c r="W5" s="34">
        <v>1</v>
      </c>
      <c r="X5" s="34">
        <v>1</v>
      </c>
      <c r="Y5" s="34" t="s">
        <v>176</v>
      </c>
      <c r="Z5" s="34">
        <v>10</v>
      </c>
      <c r="AA5" s="77" t="s">
        <v>223</v>
      </c>
      <c r="AB5" s="77" t="s">
        <v>176</v>
      </c>
      <c r="AC5" s="35">
        <v>1</v>
      </c>
      <c r="AD5" s="77" t="s">
        <v>176</v>
      </c>
      <c r="AE5" s="77" t="s">
        <v>215</v>
      </c>
      <c r="AF5" s="34" t="s">
        <v>176</v>
      </c>
      <c r="AG5" s="35">
        <v>4.7</v>
      </c>
      <c r="AH5" s="35">
        <v>6</v>
      </c>
      <c r="AI5" s="34" t="s">
        <v>176</v>
      </c>
      <c r="AJ5" s="77" t="s">
        <v>247</v>
      </c>
      <c r="AK5" s="34" t="s">
        <v>176</v>
      </c>
      <c r="AL5" s="77" t="s">
        <v>230</v>
      </c>
      <c r="AM5" s="34" t="s">
        <v>176</v>
      </c>
      <c r="AN5" s="77" t="s">
        <v>210</v>
      </c>
      <c r="AO5" s="77" t="s">
        <v>176</v>
      </c>
      <c r="AP5" s="77" t="s">
        <v>234</v>
      </c>
      <c r="AQ5" s="34" t="s">
        <v>176</v>
      </c>
      <c r="AR5" s="77" t="s">
        <v>250</v>
      </c>
      <c r="AS5" s="77" t="s">
        <v>224</v>
      </c>
      <c r="AT5" s="35">
        <v>6</v>
      </c>
      <c r="AU5" s="35">
        <v>2</v>
      </c>
      <c r="AV5" s="35">
        <v>5</v>
      </c>
      <c r="AW5" s="35">
        <v>6</v>
      </c>
      <c r="AX5" s="32" t="s">
        <v>176</v>
      </c>
      <c r="AY5" s="35" t="s">
        <v>176</v>
      </c>
      <c r="AZ5" s="35" t="s">
        <v>176</v>
      </c>
      <c r="BA5" s="35">
        <v>64</v>
      </c>
      <c r="BB5" s="35">
        <v>59</v>
      </c>
      <c r="BC5" s="35">
        <v>5</v>
      </c>
      <c r="BD5" s="35">
        <v>0</v>
      </c>
      <c r="BE5" s="35">
        <v>0</v>
      </c>
      <c r="BF5" s="35">
        <v>0</v>
      </c>
      <c r="BG5" s="35">
        <v>58</v>
      </c>
      <c r="BH5" s="35">
        <v>6</v>
      </c>
      <c r="BI5" s="35">
        <v>0</v>
      </c>
      <c r="BJ5" s="35">
        <v>0</v>
      </c>
      <c r="BK5" s="35">
        <v>0</v>
      </c>
      <c r="BL5" s="35">
        <v>48</v>
      </c>
      <c r="BM5" s="35">
        <v>16</v>
      </c>
      <c r="BN5" s="35">
        <v>0</v>
      </c>
      <c r="BO5" s="35">
        <v>0</v>
      </c>
      <c r="BP5" s="35">
        <v>0</v>
      </c>
      <c r="BQ5" s="35">
        <v>61</v>
      </c>
      <c r="BR5" s="35">
        <v>3</v>
      </c>
      <c r="BS5" s="35">
        <v>0</v>
      </c>
      <c r="BT5" s="35">
        <v>0</v>
      </c>
      <c r="BU5" s="35">
        <v>0</v>
      </c>
      <c r="BV5" s="35">
        <v>59</v>
      </c>
      <c r="BW5" s="36">
        <v>5</v>
      </c>
      <c r="BX5" s="36">
        <v>0</v>
      </c>
      <c r="BY5" s="36">
        <v>0</v>
      </c>
      <c r="BZ5" s="36">
        <v>0</v>
      </c>
    </row>
    <row r="6" spans="1:78">
      <c r="B6" s="31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31"/>
      <c r="S6" s="31"/>
      <c r="T6" s="31"/>
      <c r="U6" s="32"/>
      <c r="V6" s="31"/>
      <c r="W6" s="31"/>
      <c r="X6" s="31"/>
      <c r="Y6" s="31"/>
      <c r="Z6" s="31"/>
      <c r="AA6" s="31"/>
      <c r="AB6" s="31"/>
      <c r="AC6" s="32"/>
      <c r="AD6" s="31"/>
      <c r="AE6" s="31"/>
      <c r="AF6" s="31"/>
      <c r="AG6" s="32"/>
      <c r="AH6" s="32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3"/>
      <c r="BX6" s="33"/>
      <c r="BY6" s="33"/>
      <c r="BZ6" s="33"/>
    </row>
    <row r="7" spans="1:78"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/>
      <c r="Q7" s="34"/>
      <c r="R7" s="34"/>
      <c r="S7" s="34"/>
      <c r="T7" s="34"/>
      <c r="U7" s="35"/>
      <c r="V7" s="34"/>
      <c r="W7" s="34"/>
      <c r="X7" s="34"/>
      <c r="Y7" s="34"/>
      <c r="Z7" s="34"/>
      <c r="AA7" s="34"/>
      <c r="AB7" s="34"/>
      <c r="AC7" s="35"/>
      <c r="AD7" s="34"/>
      <c r="AE7" s="34"/>
      <c r="AF7" s="34"/>
      <c r="AG7" s="35"/>
      <c r="AH7" s="35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5"/>
      <c r="AU7" s="35"/>
      <c r="AV7" s="35"/>
      <c r="AW7" s="35"/>
      <c r="AX7" s="32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6"/>
      <c r="BX7" s="36"/>
      <c r="BY7" s="36"/>
      <c r="BZ7" s="36"/>
    </row>
    <row r="8" spans="1:78"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1"/>
      <c r="Q8" s="31"/>
      <c r="R8" s="31"/>
      <c r="S8" s="31"/>
      <c r="T8" s="31"/>
      <c r="U8" s="32"/>
      <c r="V8" s="31"/>
      <c r="W8" s="31"/>
      <c r="X8" s="31"/>
      <c r="Y8" s="31"/>
      <c r="Z8" s="31"/>
      <c r="AA8" s="31"/>
      <c r="AB8" s="31"/>
      <c r="AC8" s="32"/>
      <c r="AD8" s="31"/>
      <c r="AE8" s="31"/>
      <c r="AF8" s="31"/>
      <c r="AG8" s="32"/>
      <c r="AH8" s="32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3"/>
      <c r="BX8" s="33"/>
      <c r="BY8" s="33"/>
      <c r="BZ8" s="33"/>
    </row>
  </sheetData>
  <conditionalFormatting sqref="BA3:BA113">
    <cfRule type="expression" dxfId="6" priority="7">
      <formula>BA3&lt;&gt;SUM(BB3:BF3)</formula>
    </cfRule>
  </conditionalFormatting>
  <conditionalFormatting sqref="BB1">
    <cfRule type="expression" dxfId="5" priority="6">
      <formula>$BA$1&lt;&gt;BB1</formula>
    </cfRule>
  </conditionalFormatting>
  <conditionalFormatting sqref="BG1">
    <cfRule type="expression" dxfId="4" priority="5">
      <formula>$BA$1&lt;&gt;BG1</formula>
    </cfRule>
  </conditionalFormatting>
  <conditionalFormatting sqref="BL1">
    <cfRule type="expression" dxfId="3" priority="4">
      <formula>$BA$1&lt;&gt;BL1</formula>
    </cfRule>
  </conditionalFormatting>
  <conditionalFormatting sqref="BQ1">
    <cfRule type="expression" dxfId="2" priority="3">
      <formula>$BA$1&lt;&gt;BQ1</formula>
    </cfRule>
  </conditionalFormatting>
  <conditionalFormatting sqref="BV1">
    <cfRule type="expression" dxfId="1" priority="2">
      <formula>$BA$1&lt;&gt;BV1</formula>
    </cfRule>
  </conditionalFormatting>
  <conditionalFormatting sqref="F1">
    <cfRule type="expression" dxfId="0" priority="1">
      <formula>$F$1&lt;&gt;SUM($G$1:$I$1)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 Олеся Витальевна</dc:creator>
  <cp:lastModifiedBy>user575</cp:lastModifiedBy>
  <cp:lastPrinted>2022-03-09T13:57:15Z</cp:lastPrinted>
  <dcterms:created xsi:type="dcterms:W3CDTF">2022-02-18T07:53:06Z</dcterms:created>
  <dcterms:modified xsi:type="dcterms:W3CDTF">2024-04-11T12:34:52Z</dcterms:modified>
</cp:coreProperties>
</file>